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6"/>
  <workbookPr/>
  <mc:AlternateContent xmlns:mc="http://schemas.openxmlformats.org/markup-compatibility/2006">
    <mc:Choice Requires="x15">
      <x15ac:absPath xmlns:x15ac="http://schemas.microsoft.com/office/spreadsheetml/2010/11/ac" url="C:\Users\User\Desktop\Full Proposal Necessary Docs_2nd Oct 2024 (Internal)\"/>
    </mc:Choice>
  </mc:AlternateContent>
  <xr:revisionPtr revIDLastSave="0" documentId="13_ncr:1_{73487A53-8B4C-4765-9C57-F73C8EDC070B}" xr6:coauthVersionLast="47" xr6:coauthVersionMax="47" xr10:uidLastSave="{00000000-0000-0000-0000-000000000000}"/>
  <bookViews>
    <workbookView xWindow="-108" yWindow="-108" windowWidth="23256" windowHeight="12456" firstSheet="3" activeTab="5" xr2:uid="{00000000-000D-0000-FFFF-FFFF00000000}"/>
  </bookViews>
  <sheets>
    <sheet name="A-1 New Technology" sheetId="15" r:id="rId1"/>
    <sheet name="A-2 Technology Localization " sheetId="16" r:id="rId2"/>
    <sheet name="A-3 EE&amp;Renewable Energy" sheetId="1" r:id="rId3"/>
    <sheet name="A-4 Water Efficicency" sheetId="12" r:id="rId4"/>
    <sheet name="A-5 Waste to Value" sheetId="3" r:id="rId5"/>
    <sheet name="A-5 Waste Water Treatment Plant" sheetId="10" r:id="rId6"/>
    <sheet name="A-6 OSH" sheetId="4" r:id="rId7"/>
    <sheet name="A-7 Food Safety" sheetId="9" r:id="rId8"/>
    <sheet name="A-8 Trade fair" sheetId="13" r:id="rId9"/>
    <sheet name="A-9 Knowadge Sharing" sheetId="17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F14" i="4"/>
  <c r="E14" i="4"/>
  <c r="E6" i="1"/>
  <c r="E8" i="1" s="1"/>
  <c r="E3" i="1"/>
  <c r="E5" i="1" s="1"/>
  <c r="D22" i="17"/>
  <c r="F15" i="17"/>
  <c r="E15" i="17"/>
  <c r="D15" i="17"/>
  <c r="F14" i="17"/>
  <c r="E14" i="17"/>
  <c r="D14" i="17"/>
  <c r="F11" i="17"/>
  <c r="E11" i="17"/>
  <c r="F10" i="17"/>
  <c r="E10" i="17"/>
  <c r="E16" i="17" s="1"/>
  <c r="L14" i="17" s="1"/>
  <c r="D10" i="17"/>
  <c r="D11" i="17" s="1"/>
  <c r="E7" i="17"/>
  <c r="E17" i="17" s="1"/>
  <c r="D7" i="17"/>
  <c r="D17" i="17" s="1"/>
  <c r="F6" i="17"/>
  <c r="F16" i="17" s="1"/>
  <c r="M14" i="17" s="1"/>
  <c r="E6" i="17"/>
  <c r="D6" i="17"/>
  <c r="M20" i="13"/>
  <c r="L20" i="13"/>
  <c r="M16" i="13"/>
  <c r="L16" i="13"/>
  <c r="D20" i="13"/>
  <c r="M12" i="9"/>
  <c r="L12" i="9"/>
  <c r="M8" i="9"/>
  <c r="L8" i="9"/>
  <c r="D32" i="9"/>
  <c r="K10" i="3"/>
  <c r="D46" i="3"/>
  <c r="M20" i="16"/>
  <c r="L20" i="16"/>
  <c r="M16" i="16"/>
  <c r="L16" i="16"/>
  <c r="D20" i="16"/>
  <c r="M16" i="15"/>
  <c r="K14" i="15"/>
  <c r="L16" i="15"/>
  <c r="D44" i="3"/>
  <c r="F44" i="3"/>
  <c r="E44" i="3"/>
  <c r="D40" i="3"/>
  <c r="E40" i="3"/>
  <c r="F40" i="3"/>
  <c r="D36" i="3"/>
  <c r="E36" i="3"/>
  <c r="D42" i="3"/>
  <c r="E42" i="3"/>
  <c r="E10" i="12"/>
  <c r="E12" i="12" s="1"/>
  <c r="F10" i="12"/>
  <c r="F12" i="12" s="1"/>
  <c r="E22" i="1"/>
  <c r="F22" i="1"/>
  <c r="E19" i="1"/>
  <c r="F19" i="1"/>
  <c r="E16" i="1"/>
  <c r="F16" i="1"/>
  <c r="E13" i="1"/>
  <c r="F13" i="1"/>
  <c r="E27" i="1"/>
  <c r="F27" i="1"/>
  <c r="D27" i="1"/>
  <c r="D20" i="15"/>
  <c r="E11" i="15"/>
  <c r="F11" i="15"/>
  <c r="E7" i="15"/>
  <c r="F7" i="15"/>
  <c r="M4" i="1"/>
  <c r="H8" i="1"/>
  <c r="D11" i="15"/>
  <c r="D7" i="15"/>
  <c r="F5" i="1"/>
  <c r="D22" i="13"/>
  <c r="D23" i="13" s="1"/>
  <c r="F15" i="13"/>
  <c r="F17" i="13" s="1"/>
  <c r="F14" i="13"/>
  <c r="E14" i="13"/>
  <c r="E15" i="13" s="1"/>
  <c r="E17" i="13" s="1"/>
  <c r="D14" i="13"/>
  <c r="D15" i="13" s="1"/>
  <c r="F10" i="13"/>
  <c r="E10" i="13"/>
  <c r="D10" i="13"/>
  <c r="F6" i="13"/>
  <c r="F16" i="13" s="1"/>
  <c r="M14" i="13" s="1"/>
  <c r="E6" i="13"/>
  <c r="D6" i="13"/>
  <c r="D22" i="16"/>
  <c r="D23" i="16" s="1"/>
  <c r="F15" i="16"/>
  <c r="F17" i="16" s="1"/>
  <c r="E15" i="16"/>
  <c r="E17" i="16" s="1"/>
  <c r="F14" i="16"/>
  <c r="E14" i="16"/>
  <c r="D14" i="16"/>
  <c r="D15" i="16" s="1"/>
  <c r="F10" i="16"/>
  <c r="E10" i="16"/>
  <c r="D10" i="16"/>
  <c r="F6" i="16"/>
  <c r="E6" i="16"/>
  <c r="D6" i="16"/>
  <c r="E15" i="15"/>
  <c r="E17" i="15" s="1"/>
  <c r="D22" i="15"/>
  <c r="D23" i="15" s="1"/>
  <c r="F14" i="15"/>
  <c r="F15" i="15" s="1"/>
  <c r="E14" i="15"/>
  <c r="F10" i="15"/>
  <c r="E10" i="15"/>
  <c r="D10" i="15"/>
  <c r="F6" i="15"/>
  <c r="E6" i="15"/>
  <c r="D6" i="15"/>
  <c r="D5" i="1"/>
  <c r="D29" i="9"/>
  <c r="K10" i="9" s="1"/>
  <c r="L11" i="3"/>
  <c r="K11" i="3"/>
  <c r="D22" i="1"/>
  <c r="D36" i="1"/>
  <c r="L18" i="17" l="1"/>
  <c r="L19" i="17" s="1"/>
  <c r="L20" i="17" s="1"/>
  <c r="E18" i="17"/>
  <c r="F7" i="17"/>
  <c r="F17" i="17" s="1"/>
  <c r="D16" i="17"/>
  <c r="K14" i="17" s="1"/>
  <c r="L15" i="17" s="1"/>
  <c r="L16" i="17" s="1"/>
  <c r="D16" i="16"/>
  <c r="K14" i="16" s="1"/>
  <c r="E16" i="16"/>
  <c r="L14" i="16" s="1"/>
  <c r="F16" i="16"/>
  <c r="M14" i="16" s="1"/>
  <c r="E16" i="13"/>
  <c r="L14" i="13" s="1"/>
  <c r="E31" i="1"/>
  <c r="F17" i="15"/>
  <c r="M18" i="15" s="1"/>
  <c r="L18" i="15"/>
  <c r="L19" i="15" s="1"/>
  <c r="L20" i="15" s="1"/>
  <c r="L18" i="13"/>
  <c r="L19" i="13" s="1"/>
  <c r="L15" i="13"/>
  <c r="M18" i="13"/>
  <c r="M19" i="13" s="1"/>
  <c r="D17" i="13"/>
  <c r="F18" i="13" s="1"/>
  <c r="D16" i="13"/>
  <c r="K14" i="13" s="1"/>
  <c r="M15" i="13" s="1"/>
  <c r="L15" i="16"/>
  <c r="M15" i="16"/>
  <c r="L18" i="16"/>
  <c r="L19" i="16" s="1"/>
  <c r="M18" i="16"/>
  <c r="M19" i="16" s="1"/>
  <c r="D17" i="16"/>
  <c r="F18" i="16" s="1"/>
  <c r="F16" i="15"/>
  <c r="M14" i="15" s="1"/>
  <c r="E16" i="15"/>
  <c r="L14" i="15" s="1"/>
  <c r="M19" i="15"/>
  <c r="M20" i="15" s="1"/>
  <c r="D48" i="3"/>
  <c r="D49" i="3" s="1"/>
  <c r="D22" i="10"/>
  <c r="D7" i="10"/>
  <c r="D34" i="9"/>
  <c r="D35" i="9" s="1"/>
  <c r="E30" i="9"/>
  <c r="E29" i="9"/>
  <c r="L10" i="9" s="1"/>
  <c r="L11" i="9" s="1"/>
  <c r="F29" i="9"/>
  <c r="M10" i="9" s="1"/>
  <c r="M11" i="9" s="1"/>
  <c r="D26" i="9"/>
  <c r="E26" i="9"/>
  <c r="F26" i="9"/>
  <c r="E22" i="9"/>
  <c r="F22" i="9"/>
  <c r="D22" i="9"/>
  <c r="E18" i="9"/>
  <c r="F18" i="9"/>
  <c r="D18" i="9"/>
  <c r="F12" i="9"/>
  <c r="E11" i="9"/>
  <c r="E5" i="9"/>
  <c r="D5" i="9"/>
  <c r="D25" i="4"/>
  <c r="K13" i="3"/>
  <c r="K14" i="3" s="1"/>
  <c r="F36" i="3"/>
  <c r="F42" i="3" s="1"/>
  <c r="D26" i="3"/>
  <c r="E21" i="3"/>
  <c r="F21" i="3"/>
  <c r="D21" i="3"/>
  <c r="D29" i="12"/>
  <c r="E20" i="12"/>
  <c r="F20" i="12"/>
  <c r="D20" i="12"/>
  <c r="D10" i="12"/>
  <c r="D12" i="12" s="1"/>
  <c r="D8" i="1"/>
  <c r="D31" i="1" s="1"/>
  <c r="K12" i="1" s="1"/>
  <c r="D32" i="4"/>
  <c r="F21" i="4"/>
  <c r="F22" i="4" s="1"/>
  <c r="F17" i="4"/>
  <c r="F18" i="4" s="1"/>
  <c r="F13" i="4"/>
  <c r="E17" i="4"/>
  <c r="D17" i="4"/>
  <c r="D18" i="4" s="1"/>
  <c r="E13" i="4"/>
  <c r="D13" i="4"/>
  <c r="E21" i="4"/>
  <c r="E22" i="4" s="1"/>
  <c r="D21" i="4"/>
  <c r="D22" i="4" s="1"/>
  <c r="F15" i="12"/>
  <c r="E15" i="12"/>
  <c r="D15" i="12"/>
  <c r="F5" i="12"/>
  <c r="E5" i="12"/>
  <c r="D5" i="12"/>
  <c r="E22" i="10"/>
  <c r="E16" i="10"/>
  <c r="D16" i="10"/>
  <c r="E13" i="10"/>
  <c r="D13" i="10"/>
  <c r="E10" i="10"/>
  <c r="D10" i="10"/>
  <c r="E7" i="10"/>
  <c r="E12" i="9"/>
  <c r="D12" i="9"/>
  <c r="F11" i="9"/>
  <c r="D11" i="9"/>
  <c r="F8" i="9"/>
  <c r="E8" i="9"/>
  <c r="D8" i="9"/>
  <c r="F5" i="9"/>
  <c r="M15" i="17" l="1"/>
  <c r="M16" i="17" s="1"/>
  <c r="M18" i="17"/>
  <c r="M19" i="17" s="1"/>
  <c r="M20" i="17" s="1"/>
  <c r="F18" i="17"/>
  <c r="D24" i="12"/>
  <c r="F24" i="12"/>
  <c r="M17" i="12" s="1"/>
  <c r="E18" i="13"/>
  <c r="E18" i="16"/>
  <c r="L13" i="3"/>
  <c r="L14" i="3" s="1"/>
  <c r="F24" i="4"/>
  <c r="L13" i="4" s="1"/>
  <c r="D23" i="4"/>
  <c r="D14" i="4"/>
  <c r="D24" i="4" s="1"/>
  <c r="E23" i="4"/>
  <c r="K9" i="4" s="1"/>
  <c r="E18" i="4"/>
  <c r="E24" i="4" s="1"/>
  <c r="K13" i="4" s="1"/>
  <c r="J13" i="3"/>
  <c r="J14" i="3" s="1"/>
  <c r="K16" i="3" s="1"/>
  <c r="F28" i="9"/>
  <c r="M6" i="9" s="1"/>
  <c r="F23" i="4"/>
  <c r="F30" i="9"/>
  <c r="D28" i="9"/>
  <c r="K6" i="9" s="1"/>
  <c r="E28" i="9"/>
  <c r="L6" i="9" s="1"/>
  <c r="L7" i="9" s="1"/>
  <c r="F13" i="9"/>
  <c r="D13" i="9"/>
  <c r="E13" i="9"/>
  <c r="E14" i="9" s="1"/>
  <c r="E24" i="12"/>
  <c r="L17" i="12" s="1"/>
  <c r="E17" i="10"/>
  <c r="D17" i="10"/>
  <c r="D8" i="3"/>
  <c r="D20" i="17" l="1"/>
  <c r="D23" i="17"/>
  <c r="M7" i="9"/>
  <c r="F14" i="9"/>
  <c r="L14" i="4"/>
  <c r="L15" i="4" s="1"/>
  <c r="K15" i="3"/>
  <c r="K17" i="3" s="1"/>
  <c r="L9" i="4"/>
  <c r="L10" i="4" s="1"/>
  <c r="L11" i="4" s="1"/>
  <c r="D26" i="4"/>
  <c r="D27" i="4"/>
  <c r="D28" i="4" s="1"/>
  <c r="K14" i="4"/>
  <c r="K15" i="4" s="1"/>
  <c r="K17" i="12"/>
  <c r="D25" i="12"/>
  <c r="K10" i="4"/>
  <c r="K11" i="4" s="1"/>
  <c r="L15" i="3"/>
  <c r="L17" i="3" s="1"/>
  <c r="L16" i="3"/>
  <c r="D30" i="4" l="1"/>
  <c r="D33" i="4"/>
  <c r="M18" i="12"/>
  <c r="L18" i="12"/>
  <c r="D27" i="12"/>
  <c r="D30" i="12"/>
  <c r="L20" i="12"/>
  <c r="E28" i="3"/>
  <c r="F28" i="3"/>
  <c r="D28" i="3"/>
  <c r="E26" i="3"/>
  <c r="F26" i="3"/>
  <c r="D17" i="3"/>
  <c r="F14" i="3"/>
  <c r="E14" i="3"/>
  <c r="D14" i="3"/>
  <c r="F11" i="3"/>
  <c r="E11" i="3"/>
  <c r="D11" i="3"/>
  <c r="F8" i="3"/>
  <c r="E8" i="3"/>
  <c r="F5" i="3"/>
  <c r="E5" i="3"/>
  <c r="E29" i="3" s="1"/>
  <c r="E43" i="3" s="1"/>
  <c r="D5" i="3"/>
  <c r="F29" i="3" l="1"/>
  <c r="F43" i="3" s="1"/>
  <c r="L19" i="12"/>
  <c r="L21" i="12" s="1"/>
  <c r="M20" i="12"/>
  <c r="M19" i="12" s="1"/>
  <c r="M21" i="12" s="1"/>
  <c r="D29" i="3"/>
  <c r="D43" i="3" s="1"/>
  <c r="K9" i="3" l="1"/>
  <c r="J9" i="3"/>
  <c r="L9" i="3"/>
  <c r="L10" i="3" s="1"/>
  <c r="F8" i="1"/>
  <c r="D19" i="1"/>
  <c r="F31" i="1" l="1"/>
  <c r="M12" i="1" s="1"/>
  <c r="M13" i="1" s="1"/>
  <c r="L12" i="1"/>
  <c r="D16" i="1"/>
  <c r="D13" i="1"/>
  <c r="L14" i="1" l="1"/>
  <c r="L13" i="1"/>
  <c r="M14" i="1"/>
  <c r="D32" i="1"/>
  <c r="D34" i="1" l="1"/>
  <c r="D37" i="1"/>
  <c r="M16" i="1"/>
  <c r="M15" i="1"/>
  <c r="D14" i="15"/>
  <c r="D15" i="15" l="1"/>
  <c r="D17" i="15" s="1"/>
  <c r="D16" i="15"/>
  <c r="L15" i="15" s="1"/>
  <c r="L15" i="1"/>
  <c r="L16" i="1"/>
  <c r="M15" i="15" l="1"/>
  <c r="F18" i="15"/>
  <c r="E18" i="15"/>
</calcChain>
</file>

<file path=xl/sharedStrings.xml><?xml version="1.0" encoding="utf-8"?>
<sst xmlns="http://schemas.openxmlformats.org/spreadsheetml/2006/main" count="853" uniqueCount="219">
  <si>
    <t>Diesel</t>
  </si>
  <si>
    <t>Gas</t>
  </si>
  <si>
    <t>Labour Cost</t>
  </si>
  <si>
    <t>Measurement</t>
  </si>
  <si>
    <t>Liter</t>
  </si>
  <si>
    <t>Ton</t>
  </si>
  <si>
    <t>kwh</t>
  </si>
  <si>
    <t>MMK</t>
  </si>
  <si>
    <t>Electricity (EPC)</t>
  </si>
  <si>
    <t>Kg</t>
  </si>
  <si>
    <t>Charcoal</t>
  </si>
  <si>
    <t>Total Energy Cost</t>
  </si>
  <si>
    <t>Total electricity cost</t>
  </si>
  <si>
    <t>Price per unit</t>
  </si>
  <si>
    <t>Price per Liter</t>
  </si>
  <si>
    <t>Price per Kg</t>
  </si>
  <si>
    <t>Biomass price per ton</t>
  </si>
  <si>
    <t>Total diesel cost per year</t>
  </si>
  <si>
    <t>Diesel usage per year</t>
  </si>
  <si>
    <t>Kwh usage per year</t>
  </si>
  <si>
    <t>Maintainance cost per year</t>
  </si>
  <si>
    <t>Gas usage per year</t>
  </si>
  <si>
    <t>Total gas cost per year</t>
  </si>
  <si>
    <t>Total biomass cost per year</t>
  </si>
  <si>
    <t>Biomass usage per year</t>
  </si>
  <si>
    <t>Charcoal usage per year</t>
  </si>
  <si>
    <t>Charcoal cost per year</t>
  </si>
  <si>
    <t>XXX usage per year</t>
  </si>
  <si>
    <t>XXX cost per year</t>
  </si>
  <si>
    <t>Total charcoal cost per year</t>
  </si>
  <si>
    <t>Total xxx cost per year</t>
  </si>
  <si>
    <t>Labour cost  per worker per month</t>
  </si>
  <si>
    <t>Total labour cost</t>
  </si>
  <si>
    <t>days</t>
  </si>
  <si>
    <t>hrs</t>
  </si>
  <si>
    <t>Month</t>
  </si>
  <si>
    <t xml:space="preserve">Business Operation </t>
  </si>
  <si>
    <t>No. of working day per year</t>
  </si>
  <si>
    <t>No. of running hours by day</t>
  </si>
  <si>
    <t>No. of working month per year</t>
  </si>
  <si>
    <t>Raw Material consumed</t>
  </si>
  <si>
    <t>Tons</t>
  </si>
  <si>
    <t>Cu meter</t>
  </si>
  <si>
    <t>Raw Material Usage</t>
  </si>
  <si>
    <t>xxxx produced per year (ton/kg/bag/viss)</t>
  </si>
  <si>
    <t>xxxx sale per  year</t>
  </si>
  <si>
    <t>Total Sale</t>
  </si>
  <si>
    <t>Total Production Cost</t>
  </si>
  <si>
    <t>Raw Material Cost per ton</t>
  </si>
  <si>
    <t>Total raw material cost</t>
  </si>
  <si>
    <t>Sickness</t>
  </si>
  <si>
    <t xml:space="preserve">Injuries </t>
  </si>
  <si>
    <t>Turnover</t>
  </si>
  <si>
    <t>Sickness,injuries, turnover record</t>
  </si>
  <si>
    <t>Count</t>
  </si>
  <si>
    <t xml:space="preserve">Reduced Energy Cost </t>
  </si>
  <si>
    <t xml:space="preserve">Total Project Cost </t>
  </si>
  <si>
    <t xml:space="preserve">Payback Period (without RBF Support) </t>
  </si>
  <si>
    <t>RBF Grant %</t>
  </si>
  <si>
    <t xml:space="preserve">RBF Grant Amount </t>
  </si>
  <si>
    <t xml:space="preserve">Payback Period (with RBF Support) </t>
  </si>
  <si>
    <t xml:space="preserve">Generator Maintainance cost/ year </t>
  </si>
  <si>
    <t xml:space="preserve">Particular </t>
  </si>
  <si>
    <t xml:space="preserve">KWh </t>
  </si>
  <si>
    <t xml:space="preserve">Name of Technology/ Machine </t>
  </si>
  <si>
    <t xml:space="preserve">Old </t>
  </si>
  <si>
    <t xml:space="preserve">New </t>
  </si>
  <si>
    <t xml:space="preserve">Machine Detail Specification (Kwh) </t>
  </si>
  <si>
    <t xml:space="preserve">Title </t>
  </si>
  <si>
    <t>Electricity usage per year</t>
  </si>
  <si>
    <t>Diesel Transportation cost/ year</t>
  </si>
  <si>
    <t xml:space="preserve">Machine Detail Specification (Horse Power) </t>
  </si>
  <si>
    <t xml:space="preserve">No. of Machines </t>
  </si>
  <si>
    <t>Other Energy
(…...............)</t>
  </si>
  <si>
    <t>Biomass
(…...............)</t>
  </si>
  <si>
    <t>Labour cost per worker per month</t>
  </si>
  <si>
    <t xml:space="preserve">New Machine/ Technology  </t>
  </si>
  <si>
    <t xml:space="preserve">MMK </t>
  </si>
  <si>
    <t xml:space="preserve">Years </t>
  </si>
  <si>
    <t xml:space="preserve">% </t>
  </si>
  <si>
    <t xml:space="preserve">&gt; Please fill in the blue color cells 
&gt; Please fill in the relevant cells only </t>
  </si>
  <si>
    <t>REMARK</t>
  </si>
  <si>
    <t>No. of workers needed for energy usage</t>
  </si>
  <si>
    <t xml:space="preserve">Type of Markets </t>
  </si>
  <si>
    <t xml:space="preserve">Location of Markets </t>
  </si>
  <si>
    <t xml:space="preserve">Other Investment </t>
  </si>
  <si>
    <t xml:space="preserve">No. of workers needed for the project </t>
  </si>
  <si>
    <t>Total Sale Product (1)
(…...............)</t>
  </si>
  <si>
    <t>Total Sale Product (2)
(…...............)</t>
  </si>
  <si>
    <t>Total Sale Product (3)
(…...............)</t>
  </si>
  <si>
    <t>xxxx sale per (ton/kg/bag/viss)</t>
  </si>
  <si>
    <t>xxxx sale per year</t>
  </si>
  <si>
    <t xml:space="preserve">Total Sales/ Production Cost </t>
  </si>
  <si>
    <t>Titles</t>
  </si>
  <si>
    <t>No. of Person</t>
  </si>
  <si>
    <t xml:space="preserve">Type of Products </t>
  </si>
  <si>
    <t xml:space="preserve">Export Countries </t>
  </si>
  <si>
    <t xml:space="preserve">Machine Specification </t>
  </si>
  <si>
    <t xml:space="preserve">Total No. of Employees (Permanent) </t>
  </si>
  <si>
    <t xml:space="preserve">Total No. of Employees (Temporary) </t>
  </si>
  <si>
    <t xml:space="preserve">Employees </t>
  </si>
  <si>
    <t>New</t>
  </si>
  <si>
    <t>&gt; Please fill in the blue color cells 
&gt; Please fill in the relevant cells only 
&gt; Every OSH project need to collect before and after worker satisfictaion survey.</t>
  </si>
  <si>
    <t xml:space="preserve">OSH Training </t>
  </si>
  <si>
    <t xml:space="preserve">Total No. of Employees (Male) who will be receiving OSH Training </t>
  </si>
  <si>
    <t xml:space="preserve">Total No. of Employees (Female) who will be receiving OSH Training </t>
  </si>
  <si>
    <t xml:space="preserve">Total Cost Lost due to Staff Sickness, Injuries, Turnover, etc.  </t>
  </si>
  <si>
    <t xml:space="preserve">Reduced Total Cost of Lost due to Staff Sickness, Injuries, Turnover, etc.  </t>
  </si>
  <si>
    <t>Increased Sales Volume</t>
  </si>
  <si>
    <t xml:space="preserve">Total Benefits from OSH Project </t>
  </si>
  <si>
    <t>Waste/Spoliage (..............)</t>
  </si>
  <si>
    <t>xxxx waste per year (ton/kg/bag/viss)</t>
  </si>
  <si>
    <t>xxxx sale per  (ton/kg/bag/viss)</t>
  </si>
  <si>
    <t>xxxx waste per  year</t>
  </si>
  <si>
    <t>Total Waste</t>
  </si>
  <si>
    <t xml:space="preserve">Total Reduced Waste Cost </t>
  </si>
  <si>
    <t>Sale (….........)</t>
  </si>
  <si>
    <t>Sale per year (ton/kg/bag/viss)</t>
  </si>
  <si>
    <t>Sale per  (ton/kg/bag/viss)</t>
  </si>
  <si>
    <t xml:space="preserve">Sale per year </t>
  </si>
  <si>
    <t>Total Amount benefitted by the Project</t>
  </si>
  <si>
    <t>Payback Period (Without RBF Support)</t>
  </si>
  <si>
    <t>Payback Period (With RBF Support)</t>
  </si>
  <si>
    <t>Flow Rate per day  (meter cube)</t>
  </si>
  <si>
    <t xml:space="preserve">Nature of Waste Water </t>
  </si>
  <si>
    <t xml:space="preserve">Treatment Method </t>
  </si>
  <si>
    <t>No. of labors needed to run for treatment plant</t>
  </si>
  <si>
    <t>Person</t>
  </si>
  <si>
    <t>Raw Waste</t>
  </si>
  <si>
    <t>Treated Waste</t>
  </si>
  <si>
    <t>Biochemical Oxyden Demand Level (BOD)</t>
  </si>
  <si>
    <t>mg/l</t>
  </si>
  <si>
    <t xml:space="preserve">Sludge </t>
  </si>
  <si>
    <t>Sludge produced from treatment plant per year</t>
  </si>
  <si>
    <t>Chemical Oxygen Demand Level (COD)</t>
  </si>
  <si>
    <t>Sludge price per ton</t>
  </si>
  <si>
    <t xml:space="preserve">Dissolved Oxygen (DO) </t>
  </si>
  <si>
    <t>Sludge sales income</t>
  </si>
  <si>
    <t xml:space="preserve">Total Solid </t>
  </si>
  <si>
    <t>Cost of chemical Treatment</t>
  </si>
  <si>
    <t>Waste water per days</t>
  </si>
  <si>
    <t xml:space="preserve">Total Suspended Solid </t>
  </si>
  <si>
    <t>Chemical Treatment cost per liter</t>
  </si>
  <si>
    <t xml:space="preserve">PH Level </t>
  </si>
  <si>
    <t>Total treatment cost</t>
  </si>
  <si>
    <t>Total Operational Cost of Waste Water Treatment</t>
  </si>
  <si>
    <t>Waste output of busienss per day (Liter)</t>
  </si>
  <si>
    <t xml:space="preserve">Total Treated Waste </t>
  </si>
  <si>
    <t xml:space="preserve">Treatment Plant Operational Cost </t>
  </si>
  <si>
    <t xml:space="preserve">Measurement </t>
  </si>
  <si>
    <t>No. of labor needed to run treatment plant</t>
  </si>
  <si>
    <t xml:space="preserve">Labor cost per month </t>
  </si>
  <si>
    <t xml:space="preserve">Chemcial Treatment Cost </t>
  </si>
  <si>
    <t>&gt; Please fill in the blue color cells 
&gt; Please fill in the relevant cells only 
&gt; Every Food Safety project need to conduct before and after Laboratory analysis report.</t>
  </si>
  <si>
    <t>&gt; Please fill in the blue color cells 
&gt; Please fill in the relevant cells only 
&gt; Every Waste Water Treatment Plant project need to provide before and after waste water result.</t>
  </si>
  <si>
    <t>Acre</t>
  </si>
  <si>
    <t xml:space="preserve">Pump Type </t>
  </si>
  <si>
    <t xml:space="preserve">Pump Capacity </t>
  </si>
  <si>
    <t xml:space="preserve">No. of Pump </t>
  </si>
  <si>
    <t>Water Usage</t>
  </si>
  <si>
    <t xml:space="preserve">Days </t>
  </si>
  <si>
    <t xml:space="preserve">Total Water Usage per year </t>
  </si>
  <si>
    <t xml:space="preserve">Liter </t>
  </si>
  <si>
    <t xml:space="preserve">Plant Type </t>
  </si>
  <si>
    <t xml:space="preserve">Plant Acre </t>
  </si>
  <si>
    <t xml:space="preserve">No. of Plant per Acre </t>
  </si>
  <si>
    <t>Water Usage per day per acre</t>
  </si>
  <si>
    <t>Total no. of acre</t>
  </si>
  <si>
    <t>Water Usage per day in total Acres per day</t>
  </si>
  <si>
    <t xml:space="preserve">Total no. of operation day per year </t>
  </si>
  <si>
    <t xml:space="preserve">Pump Maintainance cost/ year </t>
  </si>
  <si>
    <t>Sales/ Production (1)</t>
  </si>
  <si>
    <t>Sales/ Production (2)</t>
  </si>
  <si>
    <t>Sales/ Production (3)</t>
  </si>
  <si>
    <t>TOTAL SALE/ PRODUCTION</t>
  </si>
  <si>
    <t>xxxx profit per year</t>
  </si>
  <si>
    <t>Increased Profit Volume</t>
  </si>
  <si>
    <t>TOTAL PROFIT OF SALE/ PRODUCTION</t>
  </si>
  <si>
    <t>xxxx profit per  year</t>
  </si>
  <si>
    <t>Total  Profit of Sales</t>
  </si>
  <si>
    <t>Viss</t>
  </si>
  <si>
    <t xml:space="preserve">Total  Waste Cost </t>
  </si>
  <si>
    <t xml:space="preserve">Total profit of Sale per year </t>
  </si>
  <si>
    <t>Sale per year</t>
  </si>
  <si>
    <t>% of operational cost</t>
  </si>
  <si>
    <t>Gross profit</t>
  </si>
  <si>
    <t>Main business profit</t>
  </si>
  <si>
    <t>Total Energy Usage cost</t>
  </si>
  <si>
    <t>Increased profit</t>
  </si>
  <si>
    <t>Total Profit</t>
  </si>
  <si>
    <t>Increased Profit</t>
  </si>
  <si>
    <t>Total  Sale</t>
  </si>
  <si>
    <t>Increases Sale</t>
  </si>
  <si>
    <t>Increases Sale %</t>
  </si>
  <si>
    <t>Increases Profit</t>
  </si>
  <si>
    <t>Increases Profit  %</t>
  </si>
  <si>
    <t>Total Profit (GP)</t>
  </si>
  <si>
    <t>Benificiaries of workforce</t>
  </si>
  <si>
    <t>Male</t>
  </si>
  <si>
    <t>Female</t>
  </si>
  <si>
    <t xml:space="preserve">Male </t>
  </si>
  <si>
    <t>Direct</t>
  </si>
  <si>
    <t>Indriect</t>
  </si>
  <si>
    <t>2024
(Baseline)</t>
  </si>
  <si>
    <t xml:space="preserve">2025 
(Target) </t>
  </si>
  <si>
    <t xml:space="preserve">2026
(Target) </t>
  </si>
  <si>
    <t>2025
(Target)</t>
  </si>
  <si>
    <t>2026
(Target)</t>
  </si>
  <si>
    <t>Appendix 2 - Specific Indicators for Occupational Safety &amp; Health (Area-6)</t>
  </si>
  <si>
    <t xml:space="preserve">Appendix 2: Specific Indicators for Modern Inputs and Technologies for Farmers   (Area 1) </t>
  </si>
  <si>
    <t xml:space="preserve">Appendix 2: Specific Indicators for Technology Localization for MSMEs (Area 2) </t>
  </si>
  <si>
    <t>Appendix 2 - Specific Indicators for Energy Efficiency
Renewable Energy(Area-3)</t>
  </si>
  <si>
    <t>Appendix 2 - Specific Indicators for Energy Efficiency
Renewable Energy and Water Efficiency(Area-3,4)</t>
  </si>
  <si>
    <t>Appendix 2 - Specific Indicators for Waste Treatment &amp; Recycling (Area-5)</t>
  </si>
  <si>
    <t xml:space="preserve">Appendix 2: Specific Indicators for Waste Treatment &amp; Recycling (Area 5) </t>
  </si>
  <si>
    <t xml:space="preserve">Appendix 2: Specific Indicators for Food Safety and 
Value-added Production(Area 7) </t>
  </si>
  <si>
    <t xml:space="preserve">Appendix 2: Specific Indicators for Agrifood MSMEs Participation in Trade fairs(Area 8) </t>
  </si>
  <si>
    <t>Appendix 2: 9. Knowledge Sharing for Farmers &amp; Agrifood MSME</t>
  </si>
  <si>
    <t>xxxx produced per year (ton/kg/bag/viss/Acres)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</si>
</sst>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宋体"/>
      <charset val="134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2" applyNumberFormat="1" applyFont="1" applyBorder="1"/>
    <xf numFmtId="0" fontId="0" fillId="0" borderId="1" xfId="0" applyBorder="1" applyAlignment="1">
      <alignment vertical="center"/>
    </xf>
    <xf numFmtId="164" fontId="0" fillId="0" borderId="0" xfId="2" applyNumberFormat="1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9" xfId="0" applyBorder="1"/>
    <xf numFmtId="0" fontId="0" fillId="0" borderId="14" xfId="0" applyBorder="1"/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5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164" fontId="0" fillId="4" borderId="1" xfId="2" applyNumberFormat="1" applyFont="1" applyFill="1" applyBorder="1"/>
    <xf numFmtId="164" fontId="0" fillId="4" borderId="17" xfId="2" applyNumberFormat="1" applyFont="1" applyFill="1" applyBorder="1" applyAlignment="1">
      <alignment vertical="center"/>
    </xf>
    <xf numFmtId="164" fontId="0" fillId="4" borderId="18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164" fontId="0" fillId="4" borderId="9" xfId="2" applyNumberFormat="1" applyFont="1" applyFill="1" applyBorder="1" applyAlignment="1">
      <alignment vertical="center"/>
    </xf>
    <xf numFmtId="164" fontId="0" fillId="4" borderId="10" xfId="2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164" fontId="0" fillId="4" borderId="1" xfId="2" applyNumberFormat="1" applyFont="1" applyFill="1" applyBorder="1" applyAlignment="1">
      <alignment vertical="center"/>
    </xf>
    <xf numFmtId="164" fontId="0" fillId="4" borderId="12" xfId="2" applyNumberFormat="1" applyFont="1" applyFill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0" borderId="14" xfId="0" applyBorder="1" applyAlignment="1">
      <alignment vertical="center"/>
    </xf>
    <xf numFmtId="164" fontId="0" fillId="0" borderId="14" xfId="2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64" fontId="0" fillId="4" borderId="9" xfId="2" applyNumberFormat="1" applyFont="1" applyFill="1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164" fontId="0" fillId="4" borderId="1" xfId="2" applyNumberFormat="1" applyFont="1" applyFill="1" applyBorder="1" applyAlignment="1">
      <alignment horizontal="right" vertical="center"/>
    </xf>
    <xf numFmtId="164" fontId="0" fillId="0" borderId="1" xfId="2" applyNumberFormat="1" applyFont="1" applyFill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 vertical="center"/>
    </xf>
    <xf numFmtId="164" fontId="0" fillId="0" borderId="12" xfId="2" applyNumberFormat="1" applyFont="1" applyBorder="1" applyAlignment="1">
      <alignment horizontal="right" vertical="center"/>
    </xf>
    <xf numFmtId="164" fontId="0" fillId="4" borderId="14" xfId="2" applyNumberFormat="1" applyFont="1" applyFill="1" applyBorder="1" applyAlignment="1">
      <alignment horizontal="right" vertical="center"/>
    </xf>
    <xf numFmtId="164" fontId="0" fillId="4" borderId="14" xfId="2" applyNumberFormat="1" applyFont="1" applyFill="1" applyBorder="1" applyAlignment="1">
      <alignment vertical="center"/>
    </xf>
    <xf numFmtId="164" fontId="0" fillId="4" borderId="15" xfId="2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0" fillId="3" borderId="14" xfId="2" applyNumberFormat="1" applyFont="1" applyFill="1" applyBorder="1" applyAlignment="1">
      <alignment vertical="center"/>
    </xf>
    <xf numFmtId="164" fontId="0" fillId="4" borderId="9" xfId="2" applyNumberFormat="1" applyFont="1" applyFill="1" applyBorder="1" applyAlignment="1">
      <alignment horizontal="center" vertical="center"/>
    </xf>
    <xf numFmtId="164" fontId="0" fillId="0" borderId="14" xfId="2" applyNumberFormat="1" applyFont="1" applyFill="1" applyBorder="1" applyAlignment="1">
      <alignment horizontal="right" vertical="center"/>
    </xf>
    <xf numFmtId="164" fontId="0" fillId="0" borderId="0" xfId="2" applyNumberFormat="1" applyFont="1" applyAlignment="1">
      <alignment vertical="center"/>
    </xf>
    <xf numFmtId="0" fontId="2" fillId="4" borderId="7" xfId="0" applyFont="1" applyFill="1" applyBorder="1" applyAlignment="1">
      <alignment vertical="center"/>
    </xf>
    <xf numFmtId="164" fontId="0" fillId="4" borderId="5" xfId="2" applyNumberFormat="1" applyFont="1" applyFill="1" applyBorder="1" applyAlignment="1">
      <alignment vertical="center"/>
    </xf>
    <xf numFmtId="164" fontId="0" fillId="4" borderId="38" xfId="2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1">
      <alignment vertical="center"/>
    </xf>
    <xf numFmtId="164" fontId="1" fillId="4" borderId="1" xfId="2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0" fillId="0" borderId="40" xfId="0" applyBorder="1"/>
    <xf numFmtId="0" fontId="0" fillId="0" borderId="38" xfId="0" applyBorder="1"/>
    <xf numFmtId="0" fontId="4" fillId="2" borderId="17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3" borderId="9" xfId="0" applyFill="1" applyBorder="1"/>
    <xf numFmtId="0" fontId="0" fillId="0" borderId="9" xfId="0" applyBorder="1" applyAlignment="1">
      <alignment horizontal="left"/>
    </xf>
    <xf numFmtId="0" fontId="0" fillId="3" borderId="14" xfId="0" applyFill="1" applyBorder="1"/>
    <xf numFmtId="0" fontId="0" fillId="0" borderId="14" xfId="0" applyBorder="1" applyAlignment="1">
      <alignment horizontal="left"/>
    </xf>
    <xf numFmtId="0" fontId="0" fillId="3" borderId="9" xfId="0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164" fontId="4" fillId="5" borderId="17" xfId="2" applyNumberFormat="1" applyFont="1" applyFill="1" applyBorder="1" applyAlignment="1">
      <alignment vertical="center"/>
    </xf>
    <xf numFmtId="164" fontId="4" fillId="5" borderId="18" xfId="2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29" xfId="0" applyFont="1" applyFill="1" applyBorder="1" applyAlignment="1">
      <alignment vertical="center"/>
    </xf>
    <xf numFmtId="164" fontId="0" fillId="6" borderId="1" xfId="2" applyNumberFormat="1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17" xfId="0" applyFont="1" applyBorder="1" applyAlignment="1">
      <alignment horizontal="left"/>
    </xf>
    <xf numFmtId="164" fontId="4" fillId="5" borderId="37" xfId="2" applyNumberFormat="1" applyFont="1" applyFill="1" applyBorder="1"/>
    <xf numFmtId="0" fontId="0" fillId="0" borderId="4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3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4" borderId="1" xfId="0" applyNumberFormat="1" applyFill="1" applyBorder="1"/>
    <xf numFmtId="2" fontId="0" fillId="0" borderId="1" xfId="3" applyNumberFormat="1" applyFont="1" applyBorder="1"/>
    <xf numFmtId="0" fontId="0" fillId="5" borderId="1" xfId="0" applyFill="1" applyBorder="1"/>
    <xf numFmtId="0" fontId="0" fillId="4" borderId="1" xfId="0" applyFill="1" applyBorder="1"/>
    <xf numFmtId="0" fontId="0" fillId="3" borderId="0" xfId="0" applyFill="1"/>
    <xf numFmtId="0" fontId="0" fillId="2" borderId="1" xfId="0" applyFill="1" applyBorder="1"/>
    <xf numFmtId="165" fontId="0" fillId="4" borderId="1" xfId="3" applyNumberFormat="1" applyFont="1" applyFill="1" applyBorder="1"/>
    <xf numFmtId="0" fontId="0" fillId="2" borderId="1" xfId="3" applyNumberFormat="1" applyFont="1" applyFill="1" applyBorder="1" applyAlignment="1">
      <alignment horizontal="center"/>
    </xf>
    <xf numFmtId="2" fontId="0" fillId="0" borderId="1" xfId="3" applyNumberFormat="1" applyFont="1" applyBorder="1" applyAlignment="1">
      <alignment horizontal="right"/>
    </xf>
    <xf numFmtId="0" fontId="0" fillId="4" borderId="1" xfId="0" applyFill="1" applyBorder="1" applyAlignment="1">
      <alignment vertical="center" wrapText="1"/>
    </xf>
    <xf numFmtId="2" fontId="0" fillId="0" borderId="1" xfId="0" applyNumberFormat="1" applyBorder="1"/>
    <xf numFmtId="0" fontId="4" fillId="2" borderId="1" xfId="0" applyFont="1" applyFill="1" applyBorder="1"/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164" fontId="0" fillId="4" borderId="5" xfId="2" applyNumberFormat="1" applyFont="1" applyFill="1" applyBorder="1" applyAlignment="1">
      <alignment horizontal="right" vertical="center"/>
    </xf>
    <xf numFmtId="0" fontId="0" fillId="0" borderId="46" xfId="0" applyBorder="1" applyAlignment="1">
      <alignment vertical="center"/>
    </xf>
    <xf numFmtId="164" fontId="0" fillId="4" borderId="46" xfId="2" applyNumberFormat="1" applyFont="1" applyFill="1" applyBorder="1" applyAlignment="1">
      <alignment vertical="center"/>
    </xf>
    <xf numFmtId="164" fontId="0" fillId="4" borderId="49" xfId="2" applyNumberFormat="1" applyFont="1" applyFill="1" applyBorder="1" applyAlignment="1">
      <alignment vertical="center"/>
    </xf>
    <xf numFmtId="164" fontId="0" fillId="3" borderId="1" xfId="2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2" borderId="8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3" borderId="1" xfId="2" applyNumberFormat="1" applyFont="1" applyFill="1" applyBorder="1" applyAlignment="1">
      <alignment horizontal="right" vertical="center"/>
    </xf>
    <xf numFmtId="164" fontId="0" fillId="3" borderId="12" xfId="2" applyNumberFormat="1" applyFont="1" applyFill="1" applyBorder="1" applyAlignment="1">
      <alignment horizontal="right" vertical="center"/>
    </xf>
    <xf numFmtId="164" fontId="0" fillId="3" borderId="14" xfId="2" applyNumberFormat="1" applyFont="1" applyFill="1" applyBorder="1" applyAlignment="1">
      <alignment horizontal="right" vertical="center"/>
    </xf>
    <xf numFmtId="164" fontId="0" fillId="4" borderId="46" xfId="2" applyNumberFormat="1" applyFont="1" applyFill="1" applyBorder="1" applyAlignment="1">
      <alignment horizontal="right" vertical="center"/>
    </xf>
    <xf numFmtId="0" fontId="0" fillId="0" borderId="46" xfId="0" applyBorder="1" applyAlignment="1">
      <alignment horizontal="left"/>
    </xf>
    <xf numFmtId="0" fontId="0" fillId="7" borderId="0" xfId="0" applyFill="1"/>
    <xf numFmtId="164" fontId="4" fillId="0" borderId="32" xfId="2" applyNumberFormat="1" applyFont="1" applyBorder="1"/>
    <xf numFmtId="164" fontId="0" fillId="0" borderId="1" xfId="2" applyNumberFormat="1" applyFont="1" applyBorder="1" applyAlignment="1">
      <alignment horizontal="right"/>
    </xf>
    <xf numFmtId="164" fontId="0" fillId="3" borderId="1" xfId="2" applyNumberFormat="1" applyFont="1" applyFill="1" applyBorder="1" applyAlignment="1"/>
    <xf numFmtId="164" fontId="4" fillId="0" borderId="1" xfId="2" applyNumberFormat="1" applyFont="1" applyFill="1" applyBorder="1"/>
    <xf numFmtId="164" fontId="0" fillId="6" borderId="1" xfId="2" applyNumberFormat="1" applyFont="1" applyFill="1" applyBorder="1" applyAlignment="1"/>
    <xf numFmtId="164" fontId="0" fillId="6" borderId="1" xfId="2" applyNumberFormat="1" applyFont="1" applyFill="1" applyBorder="1" applyAlignment="1">
      <alignment horizontal="right"/>
    </xf>
    <xf numFmtId="164" fontId="0" fillId="6" borderId="1" xfId="2" applyNumberFormat="1" applyFont="1" applyFill="1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64" fontId="4" fillId="5" borderId="1" xfId="2" applyNumberFormat="1" applyFont="1" applyFill="1" applyBorder="1"/>
    <xf numFmtId="164" fontId="0" fillId="5" borderId="1" xfId="2" applyNumberFormat="1" applyFont="1" applyFill="1" applyBorder="1"/>
    <xf numFmtId="164" fontId="0" fillId="5" borderId="4" xfId="2" applyNumberFormat="1" applyFont="1" applyFill="1" applyBorder="1"/>
    <xf numFmtId="164" fontId="0" fillId="3" borderId="1" xfId="2" applyNumberFormat="1" applyFont="1" applyFill="1" applyBorder="1"/>
    <xf numFmtId="0" fontId="0" fillId="5" borderId="0" xfId="0" applyFill="1"/>
    <xf numFmtId="0" fontId="0" fillId="6" borderId="0" xfId="0" applyFill="1"/>
    <xf numFmtId="164" fontId="0" fillId="6" borderId="0" xfId="2" applyNumberFormat="1" applyFont="1" applyFill="1"/>
    <xf numFmtId="164" fontId="0" fillId="5" borderId="0" xfId="2" applyNumberFormat="1" applyFont="1" applyFill="1"/>
    <xf numFmtId="9" fontId="0" fillId="0" borderId="0" xfId="4" applyFont="1"/>
    <xf numFmtId="0" fontId="0" fillId="4" borderId="0" xfId="0" applyFill="1"/>
    <xf numFmtId="164" fontId="0" fillId="4" borderId="0" xfId="0" applyNumberFormat="1" applyFill="1"/>
    <xf numFmtId="164" fontId="0" fillId="4" borderId="0" xfId="2" applyNumberFormat="1" applyFont="1" applyFill="1"/>
    <xf numFmtId="164" fontId="0" fillId="0" borderId="0" xfId="0" applyNumberFormat="1"/>
    <xf numFmtId="164" fontId="0" fillId="0" borderId="0" xfId="2" applyNumberFormat="1" applyFont="1" applyFill="1"/>
    <xf numFmtId="9" fontId="0" fillId="4" borderId="0" xfId="4" applyFont="1" applyFill="1"/>
    <xf numFmtId="9" fontId="0" fillId="0" borderId="0" xfId="4" applyFont="1" applyAlignment="1">
      <alignment vertical="center"/>
    </xf>
    <xf numFmtId="164" fontId="0" fillId="0" borderId="0" xfId="0" applyNumberFormat="1" applyAlignment="1">
      <alignment vertical="center"/>
    </xf>
    <xf numFmtId="9" fontId="0" fillId="0" borderId="0" xfId="4" applyFont="1" applyFill="1"/>
    <xf numFmtId="164" fontId="0" fillId="0" borderId="0" xfId="4" applyNumberFormat="1" applyFont="1"/>
    <xf numFmtId="9" fontId="0" fillId="0" borderId="0" xfId="0" applyNumberFormat="1" applyAlignment="1">
      <alignment vertical="center"/>
    </xf>
    <xf numFmtId="164" fontId="0" fillId="8" borderId="1" xfId="2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46" xfId="0" applyBorder="1"/>
    <xf numFmtId="164" fontId="0" fillId="4" borderId="46" xfId="2" applyNumberFormat="1" applyFont="1" applyFill="1" applyBorder="1"/>
    <xf numFmtId="164" fontId="0" fillId="4" borderId="9" xfId="2" applyNumberFormat="1" applyFont="1" applyFill="1" applyBorder="1"/>
    <xf numFmtId="164" fontId="0" fillId="4" borderId="10" xfId="2" applyNumberFormat="1" applyFont="1" applyFill="1" applyBorder="1"/>
    <xf numFmtId="164" fontId="0" fillId="4" borderId="12" xfId="2" applyNumberFormat="1" applyFont="1" applyFill="1" applyBorder="1"/>
    <xf numFmtId="164" fontId="0" fillId="3" borderId="12" xfId="2" applyNumberFormat="1" applyFont="1" applyFill="1" applyBorder="1"/>
    <xf numFmtId="164" fontId="0" fillId="4" borderId="14" xfId="2" applyNumberFormat="1" applyFont="1" applyFill="1" applyBorder="1"/>
    <xf numFmtId="164" fontId="0" fillId="4" borderId="15" xfId="2" applyNumberFormat="1" applyFont="1" applyFill="1" applyBorder="1"/>
    <xf numFmtId="0" fontId="0" fillId="5" borderId="5" xfId="0" applyFill="1" applyBorder="1"/>
    <xf numFmtId="164" fontId="0" fillId="5" borderId="5" xfId="2" applyNumberFormat="1" applyFont="1" applyFill="1" applyBorder="1"/>
    <xf numFmtId="164" fontId="0" fillId="4" borderId="9" xfId="2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9" fontId="0" fillId="4" borderId="3" xfId="4" applyFont="1" applyFill="1" applyBorder="1" applyAlignment="1">
      <alignment horizontal="right"/>
    </xf>
    <xf numFmtId="9" fontId="0" fillId="4" borderId="4" xfId="4" applyFont="1" applyFill="1" applyBorder="1" applyAlignment="1">
      <alignment horizontal="right"/>
    </xf>
    <xf numFmtId="9" fontId="0" fillId="4" borderId="2" xfId="4" applyFont="1" applyFill="1" applyBorder="1" applyAlignment="1">
      <alignment horizontal="right"/>
    </xf>
    <xf numFmtId="164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4" borderId="3" xfId="2" applyNumberFormat="1" applyFont="1" applyFill="1" applyBorder="1" applyAlignment="1">
      <alignment horizontal="center"/>
    </xf>
    <xf numFmtId="164" fontId="0" fillId="4" borderId="4" xfId="2" applyNumberFormat="1" applyFont="1" applyFill="1" applyBorder="1" applyAlignment="1">
      <alignment horizontal="center"/>
    </xf>
    <xf numFmtId="164" fontId="0" fillId="4" borderId="2" xfId="2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6" xfId="0" applyBorder="1" applyAlignment="1">
      <alignment horizontal="center"/>
    </xf>
    <xf numFmtId="166" fontId="4" fillId="5" borderId="14" xfId="2" applyNumberFormat="1" applyFont="1" applyFill="1" applyBorder="1" applyAlignment="1">
      <alignment horizontal="center" vertical="center"/>
    </xf>
    <xf numFmtId="166" fontId="4" fillId="5" borderId="15" xfId="2" applyNumberFormat="1" applyFont="1" applyFill="1" applyBorder="1" applyAlignment="1">
      <alignment horizontal="center" vertical="center"/>
    </xf>
    <xf numFmtId="164" fontId="0" fillId="0" borderId="9" xfId="2" applyNumberFormat="1" applyFont="1" applyBorder="1" applyAlignment="1">
      <alignment horizontal="center" vertical="center"/>
    </xf>
    <xf numFmtId="164" fontId="0" fillId="0" borderId="10" xfId="2" applyNumberFormat="1" applyFont="1" applyBorder="1" applyAlignment="1">
      <alignment horizontal="center" vertical="center"/>
    </xf>
    <xf numFmtId="164" fontId="0" fillId="4" borderId="1" xfId="2" applyNumberFormat="1" applyFont="1" applyFill="1" applyBorder="1" applyAlignment="1">
      <alignment horizontal="center" vertical="center"/>
    </xf>
    <xf numFmtId="164" fontId="0" fillId="4" borderId="12" xfId="2" applyNumberFormat="1" applyFont="1" applyFill="1" applyBorder="1" applyAlignment="1">
      <alignment horizontal="center" vertical="center"/>
    </xf>
    <xf numFmtId="166" fontId="4" fillId="5" borderId="1" xfId="2" applyNumberFormat="1" applyFont="1" applyFill="1" applyBorder="1" applyAlignment="1">
      <alignment horizontal="center" vertical="center"/>
    </xf>
    <xf numFmtId="166" fontId="4" fillId="5" borderId="12" xfId="2" applyNumberFormat="1" applyFont="1" applyFill="1" applyBorder="1" applyAlignment="1">
      <alignment horizontal="center" vertical="center"/>
    </xf>
    <xf numFmtId="9" fontId="0" fillId="4" borderId="1" xfId="4" applyFont="1" applyFill="1" applyBorder="1" applyAlignment="1">
      <alignment horizontal="right" vertical="center"/>
    </xf>
    <xf numFmtId="9" fontId="0" fillId="4" borderId="12" xfId="4" applyFont="1" applyFill="1" applyBorder="1" applyAlignment="1">
      <alignment horizontal="right" vertical="center"/>
    </xf>
    <xf numFmtId="164" fontId="0" fillId="3" borderId="1" xfId="2" applyNumberFormat="1" applyFont="1" applyFill="1" applyBorder="1" applyAlignment="1">
      <alignment horizontal="center" vertical="center"/>
    </xf>
    <xf numFmtId="164" fontId="0" fillId="3" borderId="12" xfId="2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4" fillId="5" borderId="1" xfId="2" applyNumberFormat="1" applyFont="1" applyFill="1" applyBorder="1" applyAlignment="1">
      <alignment horizontal="center" vertical="center"/>
    </xf>
    <xf numFmtId="164" fontId="4" fillId="5" borderId="12" xfId="2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3" borderId="3" xfId="2" applyNumberFormat="1" applyFont="1" applyFill="1" applyBorder="1" applyAlignment="1">
      <alignment horizontal="center" vertical="center"/>
    </xf>
    <xf numFmtId="164" fontId="4" fillId="3" borderId="4" xfId="2" applyNumberFormat="1" applyFont="1" applyFill="1" applyBorder="1" applyAlignment="1">
      <alignment horizontal="center" vertical="center"/>
    </xf>
    <xf numFmtId="164" fontId="4" fillId="3" borderId="43" xfId="2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3" borderId="5" xfId="2" applyNumberFormat="1" applyFont="1" applyFill="1" applyBorder="1" applyAlignment="1">
      <alignment horizontal="center" vertical="center"/>
    </xf>
    <xf numFmtId="164" fontId="4" fillId="3" borderId="38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4" fillId="3" borderId="53" xfId="2" applyNumberFormat="1" applyFont="1" applyFill="1" applyBorder="1" applyAlignment="1">
      <alignment horizontal="center" vertical="center"/>
    </xf>
    <xf numFmtId="164" fontId="4" fillId="3" borderId="45" xfId="2" applyNumberFormat="1" applyFont="1" applyFill="1" applyBorder="1" applyAlignment="1">
      <alignment horizontal="center" vertical="center"/>
    </xf>
    <xf numFmtId="164" fontId="4" fillId="3" borderId="42" xfId="2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/>
    </xf>
  </cellXfs>
  <cellStyles count="5">
    <cellStyle name="Comma" xfId="2" builtinId="3"/>
    <cellStyle name="Currency" xfId="3" builtinId="4"/>
    <cellStyle name="Normal" xfId="0" builtinId="0"/>
    <cellStyle name="Normal 2" xfId="1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12047-08C6-7642-BD4E-9E19C2F3BEF7}">
  <dimension ref="A1:M27"/>
  <sheetViews>
    <sheetView zoomScaleNormal="130" workbookViewId="0">
      <selection activeCell="D9" sqref="D9"/>
    </sheetView>
  </sheetViews>
  <sheetFormatPr defaultColWidth="8.77734375" defaultRowHeight="14.4"/>
  <cols>
    <col min="1" max="1" width="22" style="90" customWidth="1"/>
    <col min="2" max="2" width="38.44140625" bestFit="1" customWidth="1"/>
    <col min="3" max="3" width="14.33203125" customWidth="1"/>
    <col min="4" max="4" width="16" customWidth="1"/>
    <col min="5" max="5" width="14.77734375" customWidth="1"/>
    <col min="6" max="6" width="19.77734375" customWidth="1"/>
    <col min="9" max="9" width="20.109375" customWidth="1"/>
    <col min="10" max="10" width="9.109375" bestFit="1" customWidth="1"/>
    <col min="11" max="13" width="12" bestFit="1" customWidth="1"/>
  </cols>
  <sheetData>
    <row r="1" spans="1:13" ht="18">
      <c r="A1" s="209" t="s">
        <v>209</v>
      </c>
      <c r="B1" s="209"/>
      <c r="C1" s="209"/>
      <c r="D1" s="209"/>
      <c r="E1" s="209"/>
      <c r="F1" s="209"/>
    </row>
    <row r="2" spans="1:13" ht="16.8" customHeight="1" thickBot="1">
      <c r="A2" s="210"/>
      <c r="B2" s="211"/>
      <c r="C2" s="211"/>
      <c r="D2" s="211"/>
      <c r="E2" s="211"/>
      <c r="F2" s="212"/>
    </row>
    <row r="3" spans="1:13" ht="29.4" thickBot="1">
      <c r="A3" s="161" t="s">
        <v>68</v>
      </c>
      <c r="B3" s="162" t="s">
        <v>62</v>
      </c>
      <c r="C3" s="162" t="s">
        <v>3</v>
      </c>
      <c r="D3" s="12" t="s">
        <v>203</v>
      </c>
      <c r="E3" s="12" t="s">
        <v>204</v>
      </c>
      <c r="F3" s="13" t="s">
        <v>205</v>
      </c>
    </row>
    <row r="4" spans="1:13">
      <c r="A4" s="213" t="s">
        <v>116</v>
      </c>
      <c r="B4" s="1" t="s">
        <v>117</v>
      </c>
      <c r="C4" s="1" t="s">
        <v>180</v>
      </c>
      <c r="D4" s="20"/>
      <c r="E4" s="20"/>
      <c r="F4" s="20"/>
    </row>
    <row r="5" spans="1:13">
      <c r="A5" s="213"/>
      <c r="B5" s="1" t="s">
        <v>118</v>
      </c>
      <c r="C5" s="1" t="s">
        <v>7</v>
      </c>
      <c r="D5" s="20"/>
      <c r="E5" s="20"/>
      <c r="F5" s="20"/>
    </row>
    <row r="6" spans="1:13">
      <c r="A6" s="213"/>
      <c r="B6" s="1" t="s">
        <v>119</v>
      </c>
      <c r="C6" s="1" t="s">
        <v>7</v>
      </c>
      <c r="D6" s="140">
        <f>D4*D5</f>
        <v>0</v>
      </c>
      <c r="E6" s="140">
        <f t="shared" ref="E6:F6" si="0">E4*E5</f>
        <v>0</v>
      </c>
      <c r="F6" s="140">
        <f t="shared" si="0"/>
        <v>0</v>
      </c>
    </row>
    <row r="7" spans="1:13" ht="14.55" customHeight="1" thickBot="1">
      <c r="A7" s="214"/>
      <c r="B7" s="163" t="s">
        <v>182</v>
      </c>
      <c r="C7" s="163" t="s">
        <v>7</v>
      </c>
      <c r="D7" s="164">
        <f>D6*10%</f>
        <v>0</v>
      </c>
      <c r="E7" s="164">
        <f t="shared" ref="E7:F7" si="1">E6*10%</f>
        <v>0</v>
      </c>
      <c r="F7" s="164">
        <f t="shared" si="1"/>
        <v>0</v>
      </c>
    </row>
    <row r="8" spans="1:13">
      <c r="A8" s="196" t="s">
        <v>116</v>
      </c>
      <c r="B8" s="8" t="s">
        <v>117</v>
      </c>
      <c r="C8" s="8" t="s">
        <v>41</v>
      </c>
      <c r="D8" s="165"/>
      <c r="E8" s="165"/>
      <c r="F8" s="166"/>
      <c r="I8" s="203" t="s">
        <v>197</v>
      </c>
      <c r="J8" s="194" t="s">
        <v>201</v>
      </c>
      <c r="K8" s="194"/>
      <c r="L8" s="194" t="s">
        <v>202</v>
      </c>
      <c r="M8" s="195"/>
    </row>
    <row r="9" spans="1:13">
      <c r="A9" s="197"/>
      <c r="B9" s="1" t="s">
        <v>118</v>
      </c>
      <c r="C9" s="1" t="s">
        <v>7</v>
      </c>
      <c r="D9" s="20"/>
      <c r="E9" s="20"/>
      <c r="F9" s="167"/>
      <c r="I9" s="204"/>
      <c r="J9" s="158" t="s">
        <v>198</v>
      </c>
      <c r="K9" s="158" t="s">
        <v>199</v>
      </c>
      <c r="L9" s="158" t="s">
        <v>200</v>
      </c>
      <c r="M9" s="159" t="s">
        <v>199</v>
      </c>
    </row>
    <row r="10" spans="1:13" ht="15" thickBot="1">
      <c r="A10" s="197"/>
      <c r="B10" s="1" t="s">
        <v>183</v>
      </c>
      <c r="C10" s="1" t="s">
        <v>7</v>
      </c>
      <c r="D10" s="140">
        <f>D8*D9</f>
        <v>0</v>
      </c>
      <c r="E10" s="140">
        <f t="shared" ref="E10:F10" si="2">E8*E9</f>
        <v>0</v>
      </c>
      <c r="F10" s="168">
        <f t="shared" si="2"/>
        <v>0</v>
      </c>
      <c r="I10" s="205"/>
      <c r="J10" s="35"/>
      <c r="K10" s="35"/>
      <c r="L10" s="35"/>
      <c r="M10" s="118"/>
    </row>
    <row r="11" spans="1:13" ht="14.55" customHeight="1" thickBot="1">
      <c r="A11" s="198"/>
      <c r="B11" s="9" t="s">
        <v>182</v>
      </c>
      <c r="C11" s="9" t="s">
        <v>7</v>
      </c>
      <c r="D11" s="169">
        <f>D10*10%</f>
        <v>0</v>
      </c>
      <c r="E11" s="169">
        <f t="shared" ref="E11:F11" si="3">E10*10%</f>
        <v>0</v>
      </c>
      <c r="F11" s="169">
        <f t="shared" si="3"/>
        <v>0</v>
      </c>
    </row>
    <row r="12" spans="1:13">
      <c r="A12" s="196" t="s">
        <v>116</v>
      </c>
      <c r="B12" s="8" t="s">
        <v>117</v>
      </c>
      <c r="C12" s="8" t="s">
        <v>41</v>
      </c>
      <c r="D12" s="165"/>
      <c r="E12" s="165"/>
      <c r="F12" s="166"/>
    </row>
    <row r="13" spans="1:13">
      <c r="A13" s="197"/>
      <c r="B13" s="1" t="s">
        <v>118</v>
      </c>
      <c r="C13" s="1" t="s">
        <v>7</v>
      </c>
      <c r="D13" s="20"/>
      <c r="E13" s="20"/>
      <c r="F13" s="167"/>
      <c r="K13" s="23">
        <v>2024</v>
      </c>
      <c r="L13" s="23">
        <v>2025</v>
      </c>
      <c r="M13" s="23">
        <v>2026</v>
      </c>
    </row>
    <row r="14" spans="1:13">
      <c r="A14" s="197"/>
      <c r="B14" s="1" t="s">
        <v>119</v>
      </c>
      <c r="C14" s="1" t="s">
        <v>7</v>
      </c>
      <c r="D14" s="140">
        <f t="shared" ref="D14:E14" si="4">D12*D13</f>
        <v>0</v>
      </c>
      <c r="E14" s="140">
        <f t="shared" si="4"/>
        <v>0</v>
      </c>
      <c r="F14" s="168">
        <f>F12*F13</f>
        <v>0</v>
      </c>
      <c r="I14" s="141" t="s">
        <v>191</v>
      </c>
      <c r="J14" s="142"/>
      <c r="K14" s="144">
        <f>D16</f>
        <v>0</v>
      </c>
      <c r="L14" s="144">
        <f>E16</f>
        <v>0</v>
      </c>
      <c r="M14" s="144">
        <f>F16</f>
        <v>0</v>
      </c>
    </row>
    <row r="15" spans="1:13" ht="15" thickBot="1">
      <c r="A15" s="198"/>
      <c r="B15" s="9" t="s">
        <v>182</v>
      </c>
      <c r="C15" s="9" t="s">
        <v>7</v>
      </c>
      <c r="D15" s="169">
        <f>D14*10%</f>
        <v>0</v>
      </c>
      <c r="E15" s="169">
        <f>E14*10%</f>
        <v>0</v>
      </c>
      <c r="F15" s="170">
        <f>F14*10%</f>
        <v>0</v>
      </c>
      <c r="I15" t="s">
        <v>192</v>
      </c>
      <c r="K15" s="145"/>
      <c r="L15" s="155">
        <f>L14-K14</f>
        <v>0</v>
      </c>
      <c r="M15" s="155">
        <f>M14-K14</f>
        <v>0</v>
      </c>
    </row>
    <row r="16" spans="1:13">
      <c r="A16" s="199" t="s">
        <v>191</v>
      </c>
      <c r="B16" s="200"/>
      <c r="C16" s="171" t="s">
        <v>7</v>
      </c>
      <c r="D16" s="172">
        <f>D6+D10+D14</f>
        <v>0</v>
      </c>
      <c r="E16" s="172">
        <f t="shared" ref="E16:F17" si="5">E6+E10+E14</f>
        <v>0</v>
      </c>
      <c r="F16" s="172">
        <f>F6+F10+F14</f>
        <v>0</v>
      </c>
      <c r="I16" s="49" t="s">
        <v>193</v>
      </c>
      <c r="J16" s="23"/>
      <c r="K16" s="152">
        <v>0</v>
      </c>
      <c r="L16" s="152" t="str">
        <f>IFERROR(L15/K14,"")</f>
        <v/>
      </c>
      <c r="M16" s="152" t="str">
        <f>IFERROR(M15/K14,"")</f>
        <v/>
      </c>
    </row>
    <row r="17" spans="1:13" ht="34.200000000000003" customHeight="1">
      <c r="A17" s="201" t="s">
        <v>189</v>
      </c>
      <c r="B17" s="202"/>
      <c r="C17" s="93" t="s">
        <v>7</v>
      </c>
      <c r="D17" s="138">
        <f>D7+D11+D15</f>
        <v>0</v>
      </c>
      <c r="E17" s="138">
        <f t="shared" si="5"/>
        <v>0</v>
      </c>
      <c r="F17" s="138">
        <f t="shared" si="5"/>
        <v>0</v>
      </c>
      <c r="I17" s="146"/>
      <c r="J17" s="147"/>
      <c r="K17" s="148"/>
      <c r="L17" s="148"/>
      <c r="M17" s="148"/>
    </row>
    <row r="18" spans="1:13">
      <c r="A18" s="201" t="s">
        <v>120</v>
      </c>
      <c r="B18" s="202"/>
      <c r="C18" s="93"/>
      <c r="D18" s="93"/>
      <c r="E18" s="138">
        <f>E17-D17</f>
        <v>0</v>
      </c>
      <c r="F18" s="138">
        <f>F17-D17</f>
        <v>0</v>
      </c>
      <c r="I18" t="s">
        <v>196</v>
      </c>
      <c r="J18" s="149"/>
      <c r="K18" s="148"/>
      <c r="L18" s="5">
        <f>E17</f>
        <v>0</v>
      </c>
      <c r="M18" s="5">
        <f>F17</f>
        <v>0</v>
      </c>
    </row>
    <row r="19" spans="1:13">
      <c r="A19" s="174" t="s">
        <v>56</v>
      </c>
      <c r="B19" s="175"/>
      <c r="C19" s="1" t="s">
        <v>7</v>
      </c>
      <c r="D19" s="206"/>
      <c r="E19" s="207"/>
      <c r="F19" s="208"/>
      <c r="I19" t="s">
        <v>194</v>
      </c>
      <c r="J19" s="23"/>
      <c r="K19">
        <v>0</v>
      </c>
      <c r="L19" s="149">
        <f>L18-K18</f>
        <v>0</v>
      </c>
      <c r="M19" s="149">
        <f>M18-K18</f>
        <v>0</v>
      </c>
    </row>
    <row r="20" spans="1:13">
      <c r="A20" s="186" t="s">
        <v>121</v>
      </c>
      <c r="B20" s="187"/>
      <c r="C20" s="93" t="s">
        <v>7</v>
      </c>
      <c r="D20" s="176" t="str">
        <f>IFERROR(D19/F18,"")</f>
        <v/>
      </c>
      <c r="E20" s="177"/>
      <c r="F20" s="178"/>
      <c r="I20" s="49" t="s">
        <v>195</v>
      </c>
      <c r="J20" s="149"/>
      <c r="K20" s="156">
        <v>0</v>
      </c>
      <c r="L20" s="154" t="str">
        <f>IFERROR(L19/K18,"")</f>
        <v/>
      </c>
      <c r="M20" s="154" t="str">
        <f>IFERROR(M19/K18,"")</f>
        <v/>
      </c>
    </row>
    <row r="21" spans="1:13">
      <c r="A21" s="174" t="s">
        <v>58</v>
      </c>
      <c r="B21" s="175"/>
      <c r="C21" s="1" t="s">
        <v>7</v>
      </c>
      <c r="D21" s="188">
        <v>0.5</v>
      </c>
      <c r="E21" s="189"/>
      <c r="F21" s="190"/>
    </row>
    <row r="22" spans="1:13">
      <c r="A22" s="186" t="s">
        <v>59</v>
      </c>
      <c r="B22" s="187"/>
      <c r="C22" s="93" t="s">
        <v>7</v>
      </c>
      <c r="D22" s="191">
        <f>D19*D21</f>
        <v>0</v>
      </c>
      <c r="E22" s="192"/>
      <c r="F22" s="193"/>
    </row>
    <row r="23" spans="1:13">
      <c r="A23" s="174" t="s">
        <v>122</v>
      </c>
      <c r="B23" s="175"/>
      <c r="C23" s="1" t="s">
        <v>7</v>
      </c>
      <c r="D23" s="176" t="str">
        <f>IFERROR(((D19-D22)/F18),"")</f>
        <v/>
      </c>
      <c r="E23" s="177"/>
      <c r="F23" s="178"/>
    </row>
    <row r="24" spans="1:13" ht="15" thickBot="1">
      <c r="A24" s="174"/>
      <c r="B24" s="179"/>
      <c r="C24" s="179"/>
      <c r="D24" s="179"/>
      <c r="E24" s="179"/>
      <c r="F24" s="175"/>
    </row>
    <row r="25" spans="1:13" ht="65.55" customHeight="1" thickBot="1">
      <c r="A25" s="180" t="s">
        <v>81</v>
      </c>
      <c r="B25" s="181"/>
      <c r="C25" s="181"/>
      <c r="D25" s="181"/>
      <c r="E25" s="181"/>
      <c r="F25" s="182"/>
    </row>
    <row r="26" spans="1:13" ht="72" customHeight="1" thickBot="1">
      <c r="A26" s="54"/>
      <c r="B26" s="183" t="s">
        <v>153</v>
      </c>
      <c r="C26" s="184"/>
      <c r="D26" s="184"/>
      <c r="E26" s="184"/>
      <c r="F26" s="185"/>
    </row>
    <row r="27" spans="1:13" ht="57" customHeight="1">
      <c r="I27" s="160"/>
    </row>
  </sheetData>
  <mergeCells count="24">
    <mergeCell ref="A19:B19"/>
    <mergeCell ref="D19:F19"/>
    <mergeCell ref="A1:F1"/>
    <mergeCell ref="A2:F2"/>
    <mergeCell ref="A4:A7"/>
    <mergeCell ref="A8:A11"/>
    <mergeCell ref="L8:M8"/>
    <mergeCell ref="A12:A15"/>
    <mergeCell ref="A16:B16"/>
    <mergeCell ref="A17:B17"/>
    <mergeCell ref="A18:B18"/>
    <mergeCell ref="I8:I10"/>
    <mergeCell ref="J8:K8"/>
    <mergeCell ref="A20:B20"/>
    <mergeCell ref="D20:F20"/>
    <mergeCell ref="A21:B21"/>
    <mergeCell ref="D21:F21"/>
    <mergeCell ref="A22:B22"/>
    <mergeCell ref="D22:F22"/>
    <mergeCell ref="A23:B23"/>
    <mergeCell ref="D23:F23"/>
    <mergeCell ref="A24:F24"/>
    <mergeCell ref="A25:F25"/>
    <mergeCell ref="B26:F26"/>
  </mergeCells>
  <dataValidations count="1">
    <dataValidation type="list" allowBlank="1" showInputMessage="1" showErrorMessage="1" sqref="C12 C8" xr:uid="{077EFB5B-4CD3-9647-B9E6-4B93226549FE}">
      <formula1>"Ton,Kg, Bag,Viss"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9DFC-E1AE-8448-8C6F-C51225FCAD81}">
  <dimension ref="A1:M26"/>
  <sheetViews>
    <sheetView topLeftCell="B1" zoomScale="119" workbookViewId="0">
      <selection activeCell="D19" sqref="D19:F19"/>
    </sheetView>
  </sheetViews>
  <sheetFormatPr defaultColWidth="8.77734375" defaultRowHeight="14.4"/>
  <cols>
    <col min="1" max="1" width="22" style="90" customWidth="1"/>
    <col min="2" max="2" width="38.44140625" bestFit="1" customWidth="1"/>
    <col min="3" max="3" width="14.33203125" customWidth="1"/>
    <col min="4" max="4" width="16" customWidth="1"/>
    <col min="5" max="5" width="14.77734375" customWidth="1"/>
    <col min="6" max="6" width="19.77734375" customWidth="1"/>
    <col min="9" max="9" width="20.109375" customWidth="1"/>
    <col min="11" max="13" width="12" bestFit="1" customWidth="1"/>
  </cols>
  <sheetData>
    <row r="1" spans="1:13" ht="18">
      <c r="A1" s="209" t="s">
        <v>210</v>
      </c>
      <c r="B1" s="209"/>
      <c r="C1" s="209"/>
      <c r="D1" s="209"/>
      <c r="E1" s="209"/>
      <c r="F1" s="209"/>
    </row>
    <row r="2" spans="1:13" ht="16.8" customHeight="1" thickBot="1">
      <c r="A2" s="210"/>
      <c r="B2" s="211"/>
      <c r="C2" s="211"/>
      <c r="D2" s="211"/>
      <c r="E2" s="211"/>
      <c r="F2" s="212"/>
    </row>
    <row r="3" spans="1:13" ht="29.4" thickBot="1">
      <c r="A3" s="161" t="s">
        <v>68</v>
      </c>
      <c r="B3" s="162" t="s">
        <v>62</v>
      </c>
      <c r="C3" s="162" t="s">
        <v>3</v>
      </c>
      <c r="D3" s="12" t="s">
        <v>203</v>
      </c>
      <c r="E3" s="12" t="s">
        <v>204</v>
      </c>
      <c r="F3" s="13" t="s">
        <v>205</v>
      </c>
    </row>
    <row r="4" spans="1:13">
      <c r="A4" s="213" t="s">
        <v>116</v>
      </c>
      <c r="B4" s="1" t="s">
        <v>117</v>
      </c>
      <c r="C4" s="1" t="s">
        <v>180</v>
      </c>
      <c r="D4" s="20"/>
      <c r="E4" s="20"/>
      <c r="F4" s="20"/>
    </row>
    <row r="5" spans="1:13">
      <c r="A5" s="213"/>
      <c r="B5" s="1" t="s">
        <v>118</v>
      </c>
      <c r="C5" s="1" t="s">
        <v>7</v>
      </c>
      <c r="D5" s="20"/>
      <c r="E5" s="20"/>
      <c r="F5" s="20"/>
    </row>
    <row r="6" spans="1:13">
      <c r="A6" s="213"/>
      <c r="B6" s="1" t="s">
        <v>119</v>
      </c>
      <c r="C6" s="1" t="s">
        <v>7</v>
      </c>
      <c r="D6" s="140">
        <f>D4*D5</f>
        <v>0</v>
      </c>
      <c r="E6" s="140">
        <f t="shared" ref="E6:F6" si="0">E4*E5</f>
        <v>0</v>
      </c>
      <c r="F6" s="140">
        <f t="shared" si="0"/>
        <v>0</v>
      </c>
    </row>
    <row r="7" spans="1:13" ht="15" thickBot="1">
      <c r="A7" s="214"/>
      <c r="B7" s="163" t="s">
        <v>182</v>
      </c>
      <c r="C7" s="163" t="s">
        <v>7</v>
      </c>
      <c r="D7" s="164"/>
      <c r="E7" s="164"/>
      <c r="F7" s="164"/>
    </row>
    <row r="8" spans="1:13">
      <c r="A8" s="196" t="s">
        <v>116</v>
      </c>
      <c r="B8" s="8" t="s">
        <v>117</v>
      </c>
      <c r="C8" s="8" t="s">
        <v>41</v>
      </c>
      <c r="D8" s="165"/>
      <c r="E8" s="165"/>
      <c r="F8" s="166"/>
      <c r="I8" s="203" t="s">
        <v>197</v>
      </c>
      <c r="J8" s="194" t="s">
        <v>201</v>
      </c>
      <c r="K8" s="194"/>
      <c r="L8" s="194" t="s">
        <v>202</v>
      </c>
      <c r="M8" s="195"/>
    </row>
    <row r="9" spans="1:13">
      <c r="A9" s="197"/>
      <c r="B9" s="1" t="s">
        <v>118</v>
      </c>
      <c r="C9" s="1" t="s">
        <v>7</v>
      </c>
      <c r="D9" s="20"/>
      <c r="E9" s="20"/>
      <c r="F9" s="167"/>
      <c r="I9" s="204"/>
      <c r="J9" s="158" t="s">
        <v>198</v>
      </c>
      <c r="K9" s="158" t="s">
        <v>199</v>
      </c>
      <c r="L9" s="158" t="s">
        <v>200</v>
      </c>
      <c r="M9" s="159" t="s">
        <v>199</v>
      </c>
    </row>
    <row r="10" spans="1:13" ht="15" thickBot="1">
      <c r="A10" s="197"/>
      <c r="B10" s="1" t="s">
        <v>183</v>
      </c>
      <c r="C10" s="1" t="s">
        <v>7</v>
      </c>
      <c r="D10" s="140">
        <f>D8*D9</f>
        <v>0</v>
      </c>
      <c r="E10" s="140">
        <f t="shared" ref="E10:F10" si="1">E8*E9</f>
        <v>0</v>
      </c>
      <c r="F10" s="168">
        <f t="shared" si="1"/>
        <v>0</v>
      </c>
      <c r="I10" s="205"/>
      <c r="J10" s="35"/>
      <c r="K10" s="35"/>
      <c r="L10" s="35"/>
      <c r="M10" s="118"/>
    </row>
    <row r="11" spans="1:13" ht="15" thickBot="1">
      <c r="A11" s="198"/>
      <c r="B11" s="9" t="s">
        <v>182</v>
      </c>
      <c r="C11" s="9" t="s">
        <v>7</v>
      </c>
      <c r="D11" s="169"/>
      <c r="E11" s="169"/>
      <c r="F11" s="170"/>
    </row>
    <row r="12" spans="1:13">
      <c r="A12" s="196" t="s">
        <v>116</v>
      </c>
      <c r="B12" s="8" t="s">
        <v>117</v>
      </c>
      <c r="C12" s="8" t="s">
        <v>41</v>
      </c>
      <c r="D12" s="165"/>
      <c r="E12" s="165"/>
      <c r="F12" s="166"/>
    </row>
    <row r="13" spans="1:13">
      <c r="A13" s="197"/>
      <c r="B13" s="1" t="s">
        <v>118</v>
      </c>
      <c r="C13" s="1" t="s">
        <v>7</v>
      </c>
      <c r="D13" s="20"/>
      <c r="E13" s="20"/>
      <c r="F13" s="167"/>
      <c r="K13" s="23">
        <v>2024</v>
      </c>
      <c r="L13" s="23">
        <v>2025</v>
      </c>
      <c r="M13" s="23">
        <v>2026</v>
      </c>
    </row>
    <row r="14" spans="1:13">
      <c r="A14" s="197"/>
      <c r="B14" s="1" t="s">
        <v>119</v>
      </c>
      <c r="C14" s="1" t="s">
        <v>7</v>
      </c>
      <c r="D14" s="140">
        <f t="shared" ref="D14:E14" si="2">D12*D13</f>
        <v>0</v>
      </c>
      <c r="E14" s="140">
        <f t="shared" si="2"/>
        <v>0</v>
      </c>
      <c r="F14" s="168">
        <f>F12*F13</f>
        <v>0</v>
      </c>
      <c r="I14" s="141" t="s">
        <v>191</v>
      </c>
      <c r="J14" s="142"/>
      <c r="K14" s="144">
        <f>D16</f>
        <v>0</v>
      </c>
      <c r="L14" s="144">
        <f>E16</f>
        <v>0</v>
      </c>
      <c r="M14" s="144">
        <f>F16</f>
        <v>0</v>
      </c>
    </row>
    <row r="15" spans="1:13" ht="15" thickBot="1">
      <c r="A15" s="198"/>
      <c r="B15" s="9" t="s">
        <v>182</v>
      </c>
      <c r="C15" s="9" t="s">
        <v>7</v>
      </c>
      <c r="D15" s="169">
        <f>D14*10%</f>
        <v>0</v>
      </c>
      <c r="E15" s="169">
        <f>E14*10%</f>
        <v>0</v>
      </c>
      <c r="F15" s="170">
        <f>F14*10%</f>
        <v>0</v>
      </c>
      <c r="I15" t="s">
        <v>192</v>
      </c>
      <c r="K15" s="145"/>
      <c r="L15" s="155">
        <f>L14-K14</f>
        <v>0</v>
      </c>
      <c r="M15" s="155">
        <f>M14-K14</f>
        <v>0</v>
      </c>
    </row>
    <row r="16" spans="1:13">
      <c r="A16" s="199" t="s">
        <v>191</v>
      </c>
      <c r="B16" s="200"/>
      <c r="C16" s="171" t="s">
        <v>7</v>
      </c>
      <c r="D16" s="172">
        <f>D6+D10+D14</f>
        <v>0</v>
      </c>
      <c r="E16" s="172">
        <f t="shared" ref="E16:F17" si="3">E6+E10+E14</f>
        <v>0</v>
      </c>
      <c r="F16" s="172">
        <f>F6+F10+F14</f>
        <v>0</v>
      </c>
      <c r="I16" s="49" t="s">
        <v>193</v>
      </c>
      <c r="J16" s="23"/>
      <c r="K16" s="152">
        <v>0</v>
      </c>
      <c r="L16" s="152" t="str">
        <f>IFERROR(L15/K14,"")</f>
        <v/>
      </c>
      <c r="M16" s="152" t="str">
        <f>IFERROR(M15/K14,"")</f>
        <v/>
      </c>
    </row>
    <row r="17" spans="1:13">
      <c r="A17" s="201" t="s">
        <v>189</v>
      </c>
      <c r="B17" s="202"/>
      <c r="C17" s="93" t="s">
        <v>7</v>
      </c>
      <c r="D17" s="138">
        <f>D7+D11+D15</f>
        <v>0</v>
      </c>
      <c r="E17" s="138">
        <f t="shared" si="3"/>
        <v>0</v>
      </c>
      <c r="F17" s="138">
        <f t="shared" si="3"/>
        <v>0</v>
      </c>
      <c r="I17" s="146"/>
      <c r="J17" s="147"/>
      <c r="K17" s="148"/>
      <c r="L17" s="148"/>
      <c r="M17" s="148"/>
    </row>
    <row r="18" spans="1:13">
      <c r="A18" s="201" t="s">
        <v>120</v>
      </c>
      <c r="B18" s="202"/>
      <c r="C18" s="93"/>
      <c r="D18" s="93"/>
      <c r="E18" s="138">
        <f>E17-D17</f>
        <v>0</v>
      </c>
      <c r="F18" s="138">
        <f>F17-D17</f>
        <v>0</v>
      </c>
      <c r="I18" t="s">
        <v>196</v>
      </c>
      <c r="J18" s="149"/>
      <c r="K18" s="148"/>
      <c r="L18" s="5">
        <f>E17</f>
        <v>0</v>
      </c>
      <c r="M18" s="5">
        <f>F17</f>
        <v>0</v>
      </c>
    </row>
    <row r="19" spans="1:13">
      <c r="A19" s="174" t="s">
        <v>56</v>
      </c>
      <c r="B19" s="175"/>
      <c r="C19" s="1" t="s">
        <v>7</v>
      </c>
      <c r="D19" s="206"/>
      <c r="E19" s="207"/>
      <c r="F19" s="208"/>
      <c r="I19" t="s">
        <v>194</v>
      </c>
      <c r="J19" s="23"/>
      <c r="K19">
        <v>0</v>
      </c>
      <c r="L19" s="149">
        <f>L18-K18</f>
        <v>0</v>
      </c>
      <c r="M19" s="149">
        <f>M18-K18</f>
        <v>0</v>
      </c>
    </row>
    <row r="20" spans="1:13">
      <c r="A20" s="186" t="s">
        <v>121</v>
      </c>
      <c r="B20" s="187"/>
      <c r="C20" s="93" t="s">
        <v>7</v>
      </c>
      <c r="D20" s="176" t="str">
        <f>IFERROR(D19/F18,"")</f>
        <v/>
      </c>
      <c r="E20" s="177"/>
      <c r="F20" s="178"/>
      <c r="I20" s="49" t="s">
        <v>195</v>
      </c>
      <c r="J20" s="149"/>
      <c r="K20" s="156">
        <v>0</v>
      </c>
      <c r="L20" s="154" t="str">
        <f>IFERROR(L19/K18,"")</f>
        <v/>
      </c>
      <c r="M20" s="154" t="str">
        <f>IFERROR(M19/K18,"")</f>
        <v/>
      </c>
    </row>
    <row r="21" spans="1:13">
      <c r="A21" s="174" t="s">
        <v>58</v>
      </c>
      <c r="B21" s="175"/>
      <c r="C21" s="1" t="s">
        <v>7</v>
      </c>
      <c r="D21" s="188">
        <v>0.3</v>
      </c>
      <c r="E21" s="189"/>
      <c r="F21" s="190"/>
    </row>
    <row r="22" spans="1:13">
      <c r="A22" s="186" t="s">
        <v>59</v>
      </c>
      <c r="B22" s="187"/>
      <c r="C22" s="93" t="s">
        <v>7</v>
      </c>
      <c r="D22" s="191">
        <f>D19*D21</f>
        <v>0</v>
      </c>
      <c r="E22" s="192"/>
      <c r="F22" s="193"/>
    </row>
    <row r="23" spans="1:13">
      <c r="A23" s="174" t="s">
        <v>122</v>
      </c>
      <c r="B23" s="175"/>
      <c r="C23" s="1" t="s">
        <v>7</v>
      </c>
      <c r="D23" s="176" t="str">
        <f>IFERROR((D19-D22)/F18,"")</f>
        <v/>
      </c>
      <c r="E23" s="177"/>
      <c r="F23" s="178"/>
    </row>
    <row r="24" spans="1:13" ht="15" thickBot="1">
      <c r="A24" s="174"/>
      <c r="B24" s="179"/>
      <c r="C24" s="179"/>
      <c r="D24" s="179"/>
      <c r="E24" s="179"/>
      <c r="F24" s="175"/>
    </row>
    <row r="25" spans="1:13" ht="15" thickBot="1">
      <c r="A25" s="180" t="s">
        <v>81</v>
      </c>
      <c r="B25" s="181"/>
      <c r="C25" s="181"/>
      <c r="D25" s="181"/>
      <c r="E25" s="181"/>
      <c r="F25" s="182"/>
    </row>
    <row r="26" spans="1:13" ht="15" thickBot="1">
      <c r="A26" s="54"/>
      <c r="B26" s="183" t="s">
        <v>153</v>
      </c>
      <c r="C26" s="184"/>
      <c r="D26" s="184"/>
      <c r="E26" s="184"/>
      <c r="F26" s="185"/>
    </row>
  </sheetData>
  <mergeCells count="24">
    <mergeCell ref="A18:B18"/>
    <mergeCell ref="A1:F1"/>
    <mergeCell ref="A2:F2"/>
    <mergeCell ref="A4:A7"/>
    <mergeCell ref="L8:M8"/>
    <mergeCell ref="A16:B16"/>
    <mergeCell ref="A17:B17"/>
    <mergeCell ref="I8:I10"/>
    <mergeCell ref="J8:K8"/>
    <mergeCell ref="A8:A11"/>
    <mergeCell ref="A12:A15"/>
    <mergeCell ref="A19:B19"/>
    <mergeCell ref="D19:F19"/>
    <mergeCell ref="A20:B20"/>
    <mergeCell ref="D20:F20"/>
    <mergeCell ref="A21:B21"/>
    <mergeCell ref="D21:F21"/>
    <mergeCell ref="B26:F26"/>
    <mergeCell ref="A22:B22"/>
    <mergeCell ref="D22:F22"/>
    <mergeCell ref="A24:F24"/>
    <mergeCell ref="A23:B23"/>
    <mergeCell ref="D23:F23"/>
    <mergeCell ref="A25:F25"/>
  </mergeCells>
  <dataValidations disablePrompts="1" count="1">
    <dataValidation type="list" allowBlank="1" showInputMessage="1" showErrorMessage="1" sqref="C12 C8" xr:uid="{EB8DFA57-3EE5-984F-A11B-236A84CB3BA6}">
      <formula1>"Ton,Kg, Bag,Viss"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opLeftCell="B2" zoomScale="115" zoomScaleNormal="115" workbookViewId="0">
      <selection activeCell="K15" sqref="K15:M15"/>
    </sheetView>
  </sheetViews>
  <sheetFormatPr defaultColWidth="9.109375" defaultRowHeight="14.4"/>
  <cols>
    <col min="1" max="1" width="16" style="23" customWidth="1"/>
    <col min="2" max="2" width="37.33203125" style="23" bestFit="1" customWidth="1"/>
    <col min="3" max="3" width="14.33203125" style="23" customWidth="1"/>
    <col min="4" max="4" width="14" style="53" bestFit="1" customWidth="1"/>
    <col min="5" max="5" width="12.109375" style="53" customWidth="1"/>
    <col min="6" max="6" width="13.44140625" style="53" customWidth="1"/>
    <col min="7" max="7" width="11" style="23" customWidth="1"/>
    <col min="8" max="8" width="23.109375" style="23" customWidth="1"/>
    <col min="9" max="9" width="13.33203125" style="23" customWidth="1"/>
    <col min="10" max="10" width="11.33203125" style="23" customWidth="1"/>
    <col min="11" max="12" width="12" style="23" bestFit="1" customWidth="1"/>
    <col min="13" max="13" width="11.77734375" style="23" customWidth="1"/>
    <col min="14" max="16384" width="9.109375" style="23"/>
  </cols>
  <sheetData>
    <row r="1" spans="1:17" ht="40.049999999999997" customHeight="1" thickBot="1">
      <c r="A1" s="239" t="s">
        <v>211</v>
      </c>
      <c r="B1" s="240"/>
      <c r="C1" s="240"/>
      <c r="D1" s="240"/>
      <c r="E1" s="240"/>
      <c r="F1" s="241"/>
    </row>
    <row r="2" spans="1:17" s="7" customFormat="1" ht="29.4" thickBot="1">
      <c r="A2" s="10" t="s">
        <v>68</v>
      </c>
      <c r="B2" s="11" t="s">
        <v>62</v>
      </c>
      <c r="C2" s="11" t="s">
        <v>3</v>
      </c>
      <c r="D2" s="12" t="s">
        <v>203</v>
      </c>
      <c r="E2" s="12" t="s">
        <v>204</v>
      </c>
      <c r="F2" s="13" t="s">
        <v>205</v>
      </c>
      <c r="H2" s="10" t="s">
        <v>62</v>
      </c>
      <c r="I2" s="11" t="s">
        <v>65</v>
      </c>
      <c r="J2" s="14" t="s">
        <v>66</v>
      </c>
      <c r="O2" s="23"/>
      <c r="P2" s="23"/>
      <c r="Q2" s="23"/>
    </row>
    <row r="3" spans="1:17">
      <c r="A3" s="244" t="s">
        <v>8</v>
      </c>
      <c r="B3" s="24" t="s">
        <v>69</v>
      </c>
      <c r="C3" s="24" t="s">
        <v>63</v>
      </c>
      <c r="D3" s="25">
        <v>12000</v>
      </c>
      <c r="E3" s="25">
        <f>(D3/2)+(F3/2)</f>
        <v>8000</v>
      </c>
      <c r="F3" s="26">
        <v>4000</v>
      </c>
      <c r="H3" s="27" t="s">
        <v>64</v>
      </c>
      <c r="I3" s="28"/>
      <c r="J3" s="29"/>
    </row>
    <row r="4" spans="1:17" ht="28.8">
      <c r="A4" s="242"/>
      <c r="B4" s="4" t="s">
        <v>13</v>
      </c>
      <c r="C4" s="4" t="s">
        <v>7</v>
      </c>
      <c r="D4" s="30">
        <v>150</v>
      </c>
      <c r="E4" s="30">
        <v>150</v>
      </c>
      <c r="F4" s="30">
        <v>150</v>
      </c>
      <c r="H4" s="32" t="s">
        <v>67</v>
      </c>
      <c r="I4" s="33"/>
      <c r="J4" s="34"/>
      <c r="M4" s="153">
        <f>D3-98619</f>
        <v>-86619</v>
      </c>
    </row>
    <row r="5" spans="1:17" ht="15" thickBot="1">
      <c r="A5" s="243"/>
      <c r="B5" s="35" t="s">
        <v>12</v>
      </c>
      <c r="C5" s="35" t="s">
        <v>7</v>
      </c>
      <c r="D5" s="50">
        <f>D3*D4</f>
        <v>1800000</v>
      </c>
      <c r="E5" s="50">
        <f t="shared" ref="E5:F5" si="0">E3*E4</f>
        <v>1200000</v>
      </c>
      <c r="F5" s="50">
        <f t="shared" si="0"/>
        <v>600000</v>
      </c>
      <c r="H5" s="37" t="s">
        <v>71</v>
      </c>
      <c r="I5" s="33"/>
      <c r="J5" s="34"/>
    </row>
    <row r="6" spans="1:17" ht="15" customHeight="1" thickBot="1">
      <c r="A6" s="244" t="s">
        <v>0</v>
      </c>
      <c r="B6" s="24" t="s">
        <v>18</v>
      </c>
      <c r="C6" s="24" t="s">
        <v>4</v>
      </c>
      <c r="D6" s="38">
        <v>1200</v>
      </c>
      <c r="E6" s="25">
        <f>(D6/2)+(F6/2)</f>
        <v>650</v>
      </c>
      <c r="F6" s="26">
        <v>100</v>
      </c>
      <c r="H6" s="39" t="s">
        <v>72</v>
      </c>
      <c r="I6" s="40"/>
      <c r="J6" s="41"/>
    </row>
    <row r="7" spans="1:17">
      <c r="A7" s="242"/>
      <c r="B7" s="4" t="s">
        <v>14</v>
      </c>
      <c r="C7" s="4" t="s">
        <v>7</v>
      </c>
      <c r="D7" s="42">
        <v>3000</v>
      </c>
      <c r="E7" s="42">
        <v>3000</v>
      </c>
      <c r="F7" s="31">
        <v>3000</v>
      </c>
    </row>
    <row r="8" spans="1:17">
      <c r="A8" s="242"/>
      <c r="B8" s="4" t="s">
        <v>17</v>
      </c>
      <c r="C8" s="4" t="s">
        <v>7</v>
      </c>
      <c r="D8" s="122">
        <f>D6*D7</f>
        <v>3600000</v>
      </c>
      <c r="E8" s="122">
        <f>E6*E7</f>
        <v>1950000</v>
      </c>
      <c r="F8" s="123">
        <f t="shared" ref="F8" si="1">F6*F7</f>
        <v>300000</v>
      </c>
      <c r="H8" s="23">
        <f>4.6*22*12</f>
        <v>1214.3999999999999</v>
      </c>
    </row>
    <row r="9" spans="1:17">
      <c r="A9" s="242"/>
      <c r="B9" s="4" t="s">
        <v>70</v>
      </c>
      <c r="C9" s="4" t="s">
        <v>7</v>
      </c>
      <c r="D9" s="42">
        <v>10000</v>
      </c>
      <c r="E9" s="30"/>
      <c r="F9" s="31"/>
    </row>
    <row r="10" spans="1:17" ht="15" thickBot="1">
      <c r="A10" s="243"/>
      <c r="B10" s="35" t="s">
        <v>61</v>
      </c>
      <c r="C10" s="35" t="s">
        <v>7</v>
      </c>
      <c r="D10" s="46">
        <v>50000</v>
      </c>
      <c r="E10" s="47"/>
      <c r="F10" s="48"/>
      <c r="I10" s="23">
        <v>8000</v>
      </c>
    </row>
    <row r="11" spans="1:17">
      <c r="A11" s="244" t="s">
        <v>1</v>
      </c>
      <c r="B11" s="24" t="s">
        <v>21</v>
      </c>
      <c r="C11" s="24" t="s">
        <v>9</v>
      </c>
      <c r="D11" s="38"/>
      <c r="E11" s="25"/>
      <c r="F11" s="26"/>
      <c r="K11" s="23">
        <v>2024</v>
      </c>
      <c r="L11" s="23">
        <v>2025</v>
      </c>
      <c r="M11" s="23">
        <v>2026</v>
      </c>
    </row>
    <row r="12" spans="1:17">
      <c r="A12" s="242"/>
      <c r="B12" s="4" t="s">
        <v>15</v>
      </c>
      <c r="C12" s="4" t="s">
        <v>7</v>
      </c>
      <c r="D12" s="30"/>
      <c r="E12" s="30"/>
      <c r="F12" s="31"/>
      <c r="G12" s="49"/>
      <c r="H12" s="141" t="s">
        <v>187</v>
      </c>
      <c r="I12" s="142"/>
      <c r="J12" s="143"/>
      <c r="K12" s="144">
        <f>D31</f>
        <v>7860000</v>
      </c>
      <c r="L12" s="144">
        <f>E31</f>
        <v>3150000</v>
      </c>
      <c r="M12" s="144">
        <f>F31</f>
        <v>900000</v>
      </c>
    </row>
    <row r="13" spans="1:17" ht="15" thickBot="1">
      <c r="A13" s="243"/>
      <c r="B13" s="35" t="s">
        <v>22</v>
      </c>
      <c r="C13" s="35" t="s">
        <v>7</v>
      </c>
      <c r="D13" s="50">
        <f>D11*D12</f>
        <v>0</v>
      </c>
      <c r="E13" s="50">
        <f t="shared" ref="E13:F13" si="2">E11*E12</f>
        <v>0</v>
      </c>
      <c r="F13" s="50">
        <f t="shared" si="2"/>
        <v>0</v>
      </c>
      <c r="G13" s="49"/>
      <c r="H13" t="s">
        <v>184</v>
      </c>
      <c r="I13"/>
      <c r="J13" s="5"/>
      <c r="K13" s="145"/>
      <c r="L13" s="145">
        <f>IFERROR(L12/K12,"")</f>
        <v>0.40076335877862596</v>
      </c>
      <c r="M13" s="145">
        <f>IFERROR(M12/K12,"")</f>
        <v>0.11450381679389313</v>
      </c>
    </row>
    <row r="14" spans="1:17">
      <c r="A14" s="230" t="s">
        <v>74</v>
      </c>
      <c r="B14" s="24" t="s">
        <v>24</v>
      </c>
      <c r="C14" s="24" t="s">
        <v>5</v>
      </c>
      <c r="D14" s="38"/>
      <c r="E14" s="25"/>
      <c r="F14" s="26"/>
      <c r="G14" s="49"/>
      <c r="H14" s="49" t="s">
        <v>188</v>
      </c>
      <c r="L14" s="153">
        <f>K12-L12</f>
        <v>4710000</v>
      </c>
      <c r="M14" s="153">
        <f>K12-M12</f>
        <v>6960000</v>
      </c>
    </row>
    <row r="15" spans="1:17">
      <c r="A15" s="242"/>
      <c r="B15" s="4" t="s">
        <v>16</v>
      </c>
      <c r="C15" s="4" t="s">
        <v>7</v>
      </c>
      <c r="D15" s="30"/>
      <c r="E15" s="30"/>
      <c r="F15" s="31"/>
      <c r="G15" s="49"/>
      <c r="H15" s="146" t="s">
        <v>185</v>
      </c>
      <c r="I15" s="147"/>
      <c r="J15" s="148"/>
      <c r="K15" s="148">
        <v>4000000</v>
      </c>
      <c r="L15" s="148">
        <f>K15+L14</f>
        <v>8710000</v>
      </c>
      <c r="M15" s="148">
        <f>K15+M14</f>
        <v>10960000</v>
      </c>
    </row>
    <row r="16" spans="1:17" ht="15" thickBot="1">
      <c r="A16" s="243"/>
      <c r="B16" s="35" t="s">
        <v>23</v>
      </c>
      <c r="C16" s="35" t="s">
        <v>7</v>
      </c>
      <c r="D16" s="50">
        <f>D14*D15</f>
        <v>0</v>
      </c>
      <c r="E16" s="50">
        <f t="shared" ref="E16:F16" si="3">E14*E15</f>
        <v>0</v>
      </c>
      <c r="F16" s="50">
        <f t="shared" si="3"/>
        <v>0</v>
      </c>
      <c r="H16" t="s">
        <v>186</v>
      </c>
      <c r="I16" s="149"/>
      <c r="J16" s="150"/>
      <c r="K16" s="5"/>
      <c r="L16" s="151">
        <f>L14/K15</f>
        <v>1.1775</v>
      </c>
      <c r="M16" s="151">
        <f>M14/K15</f>
        <v>1.74</v>
      </c>
    </row>
    <row r="17" spans="1:12">
      <c r="A17" s="244" t="s">
        <v>10</v>
      </c>
      <c r="B17" s="24" t="s">
        <v>25</v>
      </c>
      <c r="C17" s="24" t="s">
        <v>5</v>
      </c>
      <c r="D17" s="38"/>
      <c r="E17" s="25"/>
      <c r="F17" s="26"/>
    </row>
    <row r="18" spans="1:12">
      <c r="A18" s="242"/>
      <c r="B18" s="4" t="s">
        <v>26</v>
      </c>
      <c r="C18" s="4" t="s">
        <v>7</v>
      </c>
      <c r="D18" s="30"/>
      <c r="E18" s="30"/>
      <c r="F18" s="31"/>
    </row>
    <row r="19" spans="1:12" ht="15" thickBot="1">
      <c r="A19" s="243"/>
      <c r="B19" s="35" t="s">
        <v>29</v>
      </c>
      <c r="C19" s="35" t="s">
        <v>7</v>
      </c>
      <c r="D19" s="50">
        <f>D17*D18</f>
        <v>0</v>
      </c>
      <c r="E19" s="50">
        <f t="shared" ref="E19:F19" si="4">E17*E18</f>
        <v>0</v>
      </c>
      <c r="F19" s="50">
        <f t="shared" si="4"/>
        <v>0</v>
      </c>
    </row>
    <row r="20" spans="1:12" ht="15" thickBot="1">
      <c r="A20" s="230" t="s">
        <v>73</v>
      </c>
      <c r="B20" s="24" t="s">
        <v>27</v>
      </c>
      <c r="C20" s="24"/>
      <c r="D20" s="51"/>
      <c r="E20" s="25"/>
      <c r="F20" s="26"/>
    </row>
    <row r="21" spans="1:12">
      <c r="A21" s="242"/>
      <c r="B21" s="4" t="s">
        <v>28</v>
      </c>
      <c r="C21" s="4" t="s">
        <v>7</v>
      </c>
      <c r="D21" s="30"/>
      <c r="E21" s="30"/>
      <c r="F21" s="31"/>
      <c r="H21" s="203" t="s">
        <v>197</v>
      </c>
      <c r="I21" s="194" t="s">
        <v>201</v>
      </c>
      <c r="J21" s="194"/>
      <c r="K21" s="194" t="s">
        <v>202</v>
      </c>
      <c r="L21" s="195"/>
    </row>
    <row r="22" spans="1:12" ht="15" thickBot="1">
      <c r="A22" s="243"/>
      <c r="B22" s="35" t="s">
        <v>30</v>
      </c>
      <c r="C22" s="35" t="s">
        <v>7</v>
      </c>
      <c r="D22" s="50">
        <f>D20*D21</f>
        <v>0</v>
      </c>
      <c r="E22" s="50">
        <f t="shared" ref="E22:F22" si="5">E20*E21</f>
        <v>0</v>
      </c>
      <c r="F22" s="50">
        <f t="shared" si="5"/>
        <v>0</v>
      </c>
      <c r="H22" s="204"/>
      <c r="I22" s="158" t="s">
        <v>198</v>
      </c>
      <c r="J22" s="158" t="s">
        <v>199</v>
      </c>
      <c r="K22" s="158" t="s">
        <v>200</v>
      </c>
      <c r="L22" s="159" t="s">
        <v>199</v>
      </c>
    </row>
    <row r="23" spans="1:12" ht="29.4" thickBot="1">
      <c r="A23" s="18" t="s">
        <v>76</v>
      </c>
      <c r="B23" s="19" t="s">
        <v>20</v>
      </c>
      <c r="C23" s="19" t="s">
        <v>77</v>
      </c>
      <c r="D23" s="21"/>
      <c r="E23" s="21"/>
      <c r="F23" s="22"/>
      <c r="H23" s="205"/>
      <c r="I23" s="35">
        <v>5</v>
      </c>
      <c r="J23" s="35">
        <v>10</v>
      </c>
      <c r="K23" s="35">
        <v>10</v>
      </c>
      <c r="L23" s="118">
        <v>15</v>
      </c>
    </row>
    <row r="24" spans="1:12">
      <c r="A24" s="230" t="s">
        <v>2</v>
      </c>
      <c r="B24" s="24" t="s">
        <v>82</v>
      </c>
      <c r="C24" s="24" t="s">
        <v>94</v>
      </c>
      <c r="D24" s="173">
        <v>1</v>
      </c>
      <c r="E24" s="25"/>
      <c r="F24" s="26"/>
    </row>
    <row r="25" spans="1:12">
      <c r="A25" s="231"/>
      <c r="B25" s="17" t="s">
        <v>39</v>
      </c>
      <c r="C25" s="17" t="s">
        <v>35</v>
      </c>
      <c r="D25" s="107">
        <v>12</v>
      </c>
      <c r="E25" s="55"/>
      <c r="F25" s="56"/>
    </row>
    <row r="26" spans="1:12">
      <c r="A26" s="231"/>
      <c r="B26" s="4" t="s">
        <v>75</v>
      </c>
      <c r="C26" s="4" t="s">
        <v>7</v>
      </c>
      <c r="D26" s="42">
        <v>200000</v>
      </c>
      <c r="E26" s="30"/>
      <c r="F26" s="110"/>
    </row>
    <row r="27" spans="1:12" ht="15" thickBot="1">
      <c r="A27" s="232"/>
      <c r="B27" s="35" t="s">
        <v>32</v>
      </c>
      <c r="C27" s="35" t="s">
        <v>7</v>
      </c>
      <c r="D27" s="124">
        <f>D24*D25*D26</f>
        <v>2400000</v>
      </c>
      <c r="E27" s="124">
        <f t="shared" ref="E27:F27" si="6">E24*E25*E26</f>
        <v>0</v>
      </c>
      <c r="F27" s="124">
        <f t="shared" si="6"/>
        <v>0</v>
      </c>
    </row>
    <row r="28" spans="1:12">
      <c r="A28" s="230" t="s">
        <v>36</v>
      </c>
      <c r="B28" s="24" t="s">
        <v>37</v>
      </c>
      <c r="C28" s="24" t="s">
        <v>33</v>
      </c>
      <c r="D28" s="25"/>
      <c r="E28" s="25"/>
      <c r="F28" s="26"/>
    </row>
    <row r="29" spans="1:12">
      <c r="A29" s="231"/>
      <c r="B29" s="4" t="s">
        <v>38</v>
      </c>
      <c r="C29" s="4" t="s">
        <v>34</v>
      </c>
      <c r="D29" s="30"/>
      <c r="E29" s="30"/>
      <c r="F29" s="31"/>
    </row>
    <row r="30" spans="1:12" ht="15" thickBot="1">
      <c r="A30" s="232"/>
      <c r="B30" s="35" t="s">
        <v>39</v>
      </c>
      <c r="C30" s="35" t="s">
        <v>35</v>
      </c>
      <c r="D30" s="47"/>
      <c r="E30" s="47"/>
      <c r="F30" s="48"/>
    </row>
    <row r="31" spans="1:12" ht="15" thickBot="1">
      <c r="A31" s="233" t="s">
        <v>11</v>
      </c>
      <c r="B31" s="234"/>
      <c r="C31" s="72" t="s">
        <v>77</v>
      </c>
      <c r="D31" s="73">
        <f>D5+D8+D9+D10+D13+D22+D23+D16+D19+D27</f>
        <v>7860000</v>
      </c>
      <c r="E31" s="73">
        <f>E5+E8+E9+E10+E13+E22+E23+E16+E19+E27</f>
        <v>3150000</v>
      </c>
      <c r="F31" s="74">
        <f>F5+F8+F9+F10+F13+F22+F23+F16+F19+F27</f>
        <v>900000</v>
      </c>
    </row>
    <row r="32" spans="1:12">
      <c r="A32" s="235" t="s">
        <v>55</v>
      </c>
      <c r="B32" s="236"/>
      <c r="C32" s="24" t="s">
        <v>77</v>
      </c>
      <c r="D32" s="217">
        <f>D31-F31</f>
        <v>6960000</v>
      </c>
      <c r="E32" s="217"/>
      <c r="F32" s="218"/>
    </row>
    <row r="33" spans="1:6">
      <c r="A33" s="227" t="s">
        <v>56</v>
      </c>
      <c r="B33" s="228"/>
      <c r="C33" s="4" t="s">
        <v>77</v>
      </c>
      <c r="D33" s="219">
        <v>10000000</v>
      </c>
      <c r="E33" s="219"/>
      <c r="F33" s="220"/>
    </row>
    <row r="34" spans="1:6">
      <c r="A34" s="237" t="s">
        <v>57</v>
      </c>
      <c r="B34" s="238"/>
      <c r="C34" s="75" t="s">
        <v>78</v>
      </c>
      <c r="D34" s="221">
        <f>IFERROR(D33/D32,"")</f>
        <v>1.4367816091954022</v>
      </c>
      <c r="E34" s="221"/>
      <c r="F34" s="222"/>
    </row>
    <row r="35" spans="1:6">
      <c r="A35" s="227" t="s">
        <v>58</v>
      </c>
      <c r="B35" s="228"/>
      <c r="C35" s="4" t="s">
        <v>79</v>
      </c>
      <c r="D35" s="223">
        <v>0.5</v>
      </c>
      <c r="E35" s="223"/>
      <c r="F35" s="224"/>
    </row>
    <row r="36" spans="1:6">
      <c r="A36" s="227" t="s">
        <v>59</v>
      </c>
      <c r="B36" s="228"/>
      <c r="C36" s="4" t="s">
        <v>77</v>
      </c>
      <c r="D36" s="225">
        <f>D33*D35</f>
        <v>5000000</v>
      </c>
      <c r="E36" s="225"/>
      <c r="F36" s="226"/>
    </row>
    <row r="37" spans="1:6" ht="15" thickBot="1">
      <c r="A37" s="229" t="s">
        <v>60</v>
      </c>
      <c r="B37" s="229"/>
      <c r="C37" s="76" t="s">
        <v>78</v>
      </c>
      <c r="D37" s="215">
        <f>IFERROR((D33-D36)/D32,"")</f>
        <v>0.7183908045977011</v>
      </c>
      <c r="E37" s="215"/>
      <c r="F37" s="216"/>
    </row>
    <row r="38" spans="1:6" ht="15" thickBot="1"/>
    <row r="39" spans="1:6" ht="15" thickBot="1">
      <c r="A39" s="180" t="s">
        <v>81</v>
      </c>
      <c r="B39" s="181"/>
      <c r="C39" s="181"/>
      <c r="D39" s="181"/>
      <c r="E39" s="181"/>
      <c r="F39" s="182"/>
    </row>
    <row r="40" spans="1:6" ht="31.5" customHeight="1" thickBot="1">
      <c r="A40" s="54"/>
      <c r="B40" s="183" t="s">
        <v>80</v>
      </c>
      <c r="C40" s="184"/>
      <c r="D40" s="184"/>
      <c r="E40" s="184"/>
      <c r="F40" s="185"/>
    </row>
  </sheetData>
  <mergeCells count="27">
    <mergeCell ref="A34:B34"/>
    <mergeCell ref="A33:B33"/>
    <mergeCell ref="A35:B35"/>
    <mergeCell ref="A1:F1"/>
    <mergeCell ref="A20:A22"/>
    <mergeCell ref="A24:A27"/>
    <mergeCell ref="A11:A13"/>
    <mergeCell ref="A14:A16"/>
    <mergeCell ref="A17:A19"/>
    <mergeCell ref="A6:A10"/>
    <mergeCell ref="A3:A5"/>
    <mergeCell ref="I21:J21"/>
    <mergeCell ref="K21:L21"/>
    <mergeCell ref="H21:H23"/>
    <mergeCell ref="D37:F37"/>
    <mergeCell ref="B40:F40"/>
    <mergeCell ref="A39:F39"/>
    <mergeCell ref="D32:F32"/>
    <mergeCell ref="D33:F33"/>
    <mergeCell ref="D34:F34"/>
    <mergeCell ref="D35:F35"/>
    <mergeCell ref="D36:F36"/>
    <mergeCell ref="A36:B36"/>
    <mergeCell ref="A37:B37"/>
    <mergeCell ref="A28:A30"/>
    <mergeCell ref="A31:B31"/>
    <mergeCell ref="A32:B32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A8D8-03BE-4D71-848D-5E496FCE9305}">
  <dimension ref="A1:M33"/>
  <sheetViews>
    <sheetView topLeftCell="A16" zoomScale="85" zoomScaleNormal="85" workbookViewId="0">
      <selection activeCell="I16" sqref="I16"/>
    </sheetView>
  </sheetViews>
  <sheetFormatPr defaultColWidth="9.109375" defaultRowHeight="14.4"/>
  <cols>
    <col min="1" max="1" width="16" style="23" customWidth="1"/>
    <col min="2" max="2" width="37.33203125" style="23" bestFit="1" customWidth="1"/>
    <col min="3" max="3" width="14.33203125" style="23" customWidth="1"/>
    <col min="4" max="4" width="14" style="53" bestFit="1" customWidth="1"/>
    <col min="5" max="5" width="12.109375" style="53" customWidth="1"/>
    <col min="6" max="6" width="13.44140625" style="53" customWidth="1"/>
    <col min="7" max="7" width="11" style="23" customWidth="1"/>
    <col min="8" max="8" width="20.109375" style="23" customWidth="1"/>
    <col min="9" max="9" width="10.44140625" style="23" customWidth="1"/>
    <col min="10" max="10" width="11.33203125" style="23" customWidth="1"/>
    <col min="11" max="12" width="12" style="23" bestFit="1" customWidth="1"/>
    <col min="13" max="13" width="11.77734375" style="23" customWidth="1"/>
    <col min="14" max="16384" width="9.109375" style="23"/>
  </cols>
  <sheetData>
    <row r="1" spans="1:13" ht="34.950000000000003" customHeight="1" thickBot="1">
      <c r="A1" s="239" t="s">
        <v>212</v>
      </c>
      <c r="B1" s="240"/>
      <c r="C1" s="240"/>
      <c r="D1" s="240"/>
      <c r="E1" s="240"/>
      <c r="F1" s="241"/>
    </row>
    <row r="2" spans="1:13" s="7" customFormat="1" ht="29.4" thickBot="1">
      <c r="A2" s="10" t="s">
        <v>68</v>
      </c>
      <c r="B2" s="11" t="s">
        <v>62</v>
      </c>
      <c r="C2" s="11" t="s">
        <v>3</v>
      </c>
      <c r="D2" s="12" t="s">
        <v>203</v>
      </c>
      <c r="E2" s="12" t="s">
        <v>204</v>
      </c>
      <c r="F2" s="13" t="s">
        <v>205</v>
      </c>
      <c r="H2" s="113" t="s">
        <v>62</v>
      </c>
      <c r="I2" s="247"/>
      <c r="J2" s="248"/>
    </row>
    <row r="3" spans="1:13" ht="15" customHeight="1">
      <c r="A3" s="244" t="s">
        <v>0</v>
      </c>
      <c r="B3" s="24" t="s">
        <v>18</v>
      </c>
      <c r="C3" s="24" t="s">
        <v>4</v>
      </c>
      <c r="D3" s="38">
        <v>5000</v>
      </c>
      <c r="E3" s="38">
        <v>3000</v>
      </c>
      <c r="F3" s="26">
        <v>2000</v>
      </c>
      <c r="H3" s="37" t="s">
        <v>163</v>
      </c>
      <c r="I3" s="249"/>
      <c r="J3" s="250"/>
    </row>
    <row r="4" spans="1:13">
      <c r="A4" s="242"/>
      <c r="B4" s="4" t="s">
        <v>14</v>
      </c>
      <c r="C4" s="4" t="s">
        <v>7</v>
      </c>
      <c r="D4" s="42">
        <v>3000</v>
      </c>
      <c r="E4" s="42">
        <v>3000</v>
      </c>
      <c r="F4" s="42">
        <v>3000</v>
      </c>
      <c r="H4" s="37" t="s">
        <v>164</v>
      </c>
      <c r="I4" s="249"/>
      <c r="J4" s="250"/>
    </row>
    <row r="5" spans="1:13" ht="15" thickBot="1">
      <c r="A5" s="242"/>
      <c r="B5" s="4" t="s">
        <v>17</v>
      </c>
      <c r="C5" s="4" t="s">
        <v>7</v>
      </c>
      <c r="D5" s="43">
        <f>D3*D4</f>
        <v>15000000</v>
      </c>
      <c r="E5" s="44">
        <f t="shared" ref="E5:F5" si="0">E3*E4</f>
        <v>9000000</v>
      </c>
      <c r="F5" s="45">
        <f t="shared" si="0"/>
        <v>6000000</v>
      </c>
      <c r="H5" s="39" t="s">
        <v>165</v>
      </c>
      <c r="I5" s="251"/>
      <c r="J5" s="252"/>
    </row>
    <row r="6" spans="1:13">
      <c r="A6" s="242"/>
      <c r="B6" s="4" t="s">
        <v>70</v>
      </c>
      <c r="C6" s="4" t="s">
        <v>7</v>
      </c>
      <c r="D6" s="42"/>
      <c r="E6" s="30"/>
      <c r="F6" s="31"/>
    </row>
    <row r="7" spans="1:13" ht="15" thickBot="1">
      <c r="A7" s="243"/>
      <c r="B7" s="35" t="s">
        <v>170</v>
      </c>
      <c r="C7" s="35" t="s">
        <v>7</v>
      </c>
      <c r="D7" s="46"/>
      <c r="E7" s="47"/>
      <c r="F7" s="48"/>
    </row>
    <row r="8" spans="1:13">
      <c r="A8" s="244" t="s">
        <v>159</v>
      </c>
      <c r="B8" s="24" t="s">
        <v>166</v>
      </c>
      <c r="C8" s="24" t="s">
        <v>162</v>
      </c>
      <c r="D8" s="38">
        <v>15000</v>
      </c>
      <c r="E8" s="25">
        <v>10000</v>
      </c>
      <c r="F8" s="26">
        <v>8000</v>
      </c>
      <c r="H8" s="114" t="s">
        <v>62</v>
      </c>
      <c r="I8" s="115" t="s">
        <v>65</v>
      </c>
      <c r="J8" s="116" t="s">
        <v>66</v>
      </c>
    </row>
    <row r="9" spans="1:13">
      <c r="A9" s="242"/>
      <c r="B9" s="17" t="s">
        <v>167</v>
      </c>
      <c r="C9" s="17" t="s">
        <v>155</v>
      </c>
      <c r="D9" s="107">
        <v>20</v>
      </c>
      <c r="E9" s="107">
        <v>20</v>
      </c>
      <c r="F9" s="107">
        <v>20</v>
      </c>
      <c r="H9" s="37" t="s">
        <v>156</v>
      </c>
      <c r="I9" s="4"/>
      <c r="J9" s="117"/>
    </row>
    <row r="10" spans="1:13">
      <c r="A10" s="242"/>
      <c r="B10" s="4" t="s">
        <v>168</v>
      </c>
      <c r="C10" s="4" t="s">
        <v>4</v>
      </c>
      <c r="D10" s="111">
        <f>D8*D9</f>
        <v>300000</v>
      </c>
      <c r="E10" s="111">
        <f t="shared" ref="E10:F10" si="1">E8*E9</f>
        <v>200000</v>
      </c>
      <c r="F10" s="111">
        <f t="shared" si="1"/>
        <v>160000</v>
      </c>
      <c r="G10" s="49"/>
      <c r="H10" s="37" t="s">
        <v>157</v>
      </c>
      <c r="I10" s="4"/>
      <c r="J10" s="117"/>
    </row>
    <row r="11" spans="1:13" ht="15" thickBot="1">
      <c r="A11" s="242"/>
      <c r="B11" s="108" t="s">
        <v>169</v>
      </c>
      <c r="C11" s="108" t="s">
        <v>160</v>
      </c>
      <c r="D11" s="109">
        <v>180</v>
      </c>
      <c r="E11" s="109">
        <v>180</v>
      </c>
      <c r="F11" s="109">
        <v>180</v>
      </c>
      <c r="G11" s="49"/>
      <c r="H11" s="39" t="s">
        <v>158</v>
      </c>
      <c r="I11" s="35"/>
      <c r="J11" s="118"/>
    </row>
    <row r="12" spans="1:13" ht="15" thickBot="1">
      <c r="A12" s="243"/>
      <c r="B12" s="35" t="s">
        <v>161</v>
      </c>
      <c r="C12" s="35" t="s">
        <v>4</v>
      </c>
      <c r="D12" s="36">
        <f>D10*D11</f>
        <v>54000000</v>
      </c>
      <c r="E12" s="36">
        <f t="shared" ref="E12:F12" si="2">E10*E11</f>
        <v>36000000</v>
      </c>
      <c r="F12" s="36">
        <f t="shared" si="2"/>
        <v>28800000</v>
      </c>
      <c r="G12" s="49"/>
      <c r="H12" s="49"/>
    </row>
    <row r="13" spans="1:13">
      <c r="A13" s="230" t="s">
        <v>73</v>
      </c>
      <c r="B13" s="24" t="s">
        <v>27</v>
      </c>
      <c r="C13" s="24"/>
      <c r="D13" s="51"/>
      <c r="E13" s="25"/>
      <c r="F13" s="26"/>
    </row>
    <row r="14" spans="1:13">
      <c r="A14" s="242"/>
      <c r="B14" s="4" t="s">
        <v>28</v>
      </c>
      <c r="C14" s="4" t="s">
        <v>7</v>
      </c>
      <c r="D14" s="30"/>
      <c r="E14" s="30"/>
      <c r="F14" s="31"/>
    </row>
    <row r="15" spans="1:13" ht="15" thickBot="1">
      <c r="A15" s="243"/>
      <c r="B15" s="35" t="s">
        <v>30</v>
      </c>
      <c r="C15" s="35" t="s">
        <v>7</v>
      </c>
      <c r="D15" s="36">
        <f>D13*D14</f>
        <v>0</v>
      </c>
      <c r="E15" s="36">
        <f t="shared" ref="E15:F15" si="3">E13*E14</f>
        <v>0</v>
      </c>
      <c r="F15" s="36">
        <f t="shared" si="3"/>
        <v>0</v>
      </c>
    </row>
    <row r="16" spans="1:13" ht="29.4" thickBot="1">
      <c r="A16" s="18" t="s">
        <v>76</v>
      </c>
      <c r="B16" s="19" t="s">
        <v>20</v>
      </c>
      <c r="C16" s="19" t="s">
        <v>77</v>
      </c>
      <c r="D16" s="21"/>
      <c r="E16" s="21"/>
      <c r="F16" s="22"/>
      <c r="K16" s="23">
        <v>2024</v>
      </c>
      <c r="L16" s="23">
        <v>2025</v>
      </c>
      <c r="M16" s="23">
        <v>2026</v>
      </c>
    </row>
    <row r="17" spans="1:13">
      <c r="A17" s="230" t="s">
        <v>2</v>
      </c>
      <c r="B17" s="24" t="s">
        <v>82</v>
      </c>
      <c r="C17" s="24" t="s">
        <v>94</v>
      </c>
      <c r="D17" s="38"/>
      <c r="E17" s="25"/>
      <c r="F17" s="26"/>
      <c r="H17" s="141" t="s">
        <v>187</v>
      </c>
      <c r="I17" s="142"/>
      <c r="J17" s="143"/>
      <c r="K17" s="144">
        <f>D24</f>
        <v>15000000</v>
      </c>
      <c r="L17" s="144">
        <f t="shared" ref="L17:M17" si="4">E24</f>
        <v>9000000</v>
      </c>
      <c r="M17" s="144">
        <f t="shared" si="4"/>
        <v>6000000</v>
      </c>
    </row>
    <row r="18" spans="1:13">
      <c r="A18" s="231"/>
      <c r="B18" s="4" t="s">
        <v>39</v>
      </c>
      <c r="C18" s="4" t="s">
        <v>35</v>
      </c>
      <c r="D18" s="42"/>
      <c r="E18" s="30"/>
      <c r="F18" s="31"/>
      <c r="H18" t="s">
        <v>184</v>
      </c>
      <c r="I18"/>
      <c r="J18" s="5"/>
      <c r="K18" s="145"/>
      <c r="L18" s="145">
        <f>IFERROR(L17/K17,"")</f>
        <v>0.6</v>
      </c>
      <c r="M18" s="145">
        <f>IFERROR(M17/K17,"")</f>
        <v>0.4</v>
      </c>
    </row>
    <row r="19" spans="1:13">
      <c r="A19" s="231"/>
      <c r="B19" s="4" t="s">
        <v>75</v>
      </c>
      <c r="C19" s="4" t="s">
        <v>7</v>
      </c>
      <c r="D19" s="125"/>
      <c r="E19" s="125"/>
      <c r="F19" s="110"/>
      <c r="H19" s="49" t="s">
        <v>188</v>
      </c>
      <c r="L19" s="153">
        <f>L20-K20</f>
        <v>6000000</v>
      </c>
      <c r="M19" s="153">
        <f>M20-K20</f>
        <v>9000000</v>
      </c>
    </row>
    <row r="20" spans="1:13" ht="15" thickBot="1">
      <c r="A20" s="232"/>
      <c r="B20" s="35" t="s">
        <v>32</v>
      </c>
      <c r="C20" s="35" t="s">
        <v>7</v>
      </c>
      <c r="D20" s="52">
        <f>(D19*D18)*D17</f>
        <v>0</v>
      </c>
      <c r="E20" s="52">
        <f t="shared" ref="E20:F20" si="5">(E19*E18)*E17</f>
        <v>0</v>
      </c>
      <c r="F20" s="52">
        <f t="shared" si="5"/>
        <v>0</v>
      </c>
      <c r="H20" s="146" t="s">
        <v>185</v>
      </c>
      <c r="I20" s="147"/>
      <c r="J20" s="148"/>
      <c r="K20" s="148">
        <v>5000000</v>
      </c>
      <c r="L20" s="148">
        <f>(K17-L17)+K20</f>
        <v>11000000</v>
      </c>
      <c r="M20" s="148">
        <f>(L17-M17)+L20</f>
        <v>14000000</v>
      </c>
    </row>
    <row r="21" spans="1:13">
      <c r="A21" s="230" t="s">
        <v>36</v>
      </c>
      <c r="B21" s="24" t="s">
        <v>37</v>
      </c>
      <c r="C21" s="24" t="s">
        <v>33</v>
      </c>
      <c r="D21" s="25"/>
      <c r="E21" s="25"/>
      <c r="F21" s="26"/>
      <c r="H21" t="s">
        <v>186</v>
      </c>
      <c r="I21" s="149"/>
      <c r="J21" s="150"/>
      <c r="K21" s="5"/>
      <c r="L21" s="151">
        <f>IFERROR(L19/K20,"")</f>
        <v>1.2</v>
      </c>
      <c r="M21" s="151">
        <f>IFERROR(M19/K20,"")</f>
        <v>1.8</v>
      </c>
    </row>
    <row r="22" spans="1:13">
      <c r="A22" s="231"/>
      <c r="B22" s="4" t="s">
        <v>38</v>
      </c>
      <c r="C22" s="4" t="s">
        <v>34</v>
      </c>
      <c r="D22" s="30"/>
      <c r="E22" s="30"/>
      <c r="F22" s="31"/>
    </row>
    <row r="23" spans="1:13" ht="15" thickBot="1">
      <c r="A23" s="232"/>
      <c r="B23" s="35" t="s">
        <v>39</v>
      </c>
      <c r="C23" s="35" t="s">
        <v>35</v>
      </c>
      <c r="D23" s="47"/>
      <c r="E23" s="47"/>
      <c r="F23" s="48"/>
      <c r="L23" s="152"/>
      <c r="M23" s="152"/>
    </row>
    <row r="24" spans="1:13" ht="15" thickBot="1">
      <c r="A24" s="233" t="s">
        <v>11</v>
      </c>
      <c r="B24" s="234"/>
      <c r="C24" s="72" t="s">
        <v>77</v>
      </c>
      <c r="D24" s="73">
        <f>D5+D6+D7+D15+D16+D20</f>
        <v>15000000</v>
      </c>
      <c r="E24" s="73">
        <f t="shared" ref="E24" si="6">E5+E6+E7+E15+E16+E20</f>
        <v>9000000</v>
      </c>
      <c r="F24" s="73">
        <f>F5+F6+F7+F15+F16+F20</f>
        <v>6000000</v>
      </c>
      <c r="H24" s="203" t="s">
        <v>197</v>
      </c>
      <c r="I24" s="194" t="s">
        <v>201</v>
      </c>
      <c r="J24" s="194"/>
      <c r="K24" s="194" t="s">
        <v>202</v>
      </c>
      <c r="L24" s="195"/>
    </row>
    <row r="25" spans="1:13">
      <c r="A25" s="235" t="s">
        <v>55</v>
      </c>
      <c r="B25" s="236"/>
      <c r="C25" s="24" t="s">
        <v>77</v>
      </c>
      <c r="D25" s="217">
        <f>D24-F24</f>
        <v>9000000</v>
      </c>
      <c r="E25" s="217"/>
      <c r="F25" s="218"/>
      <c r="H25" s="204"/>
      <c r="I25" s="158" t="s">
        <v>198</v>
      </c>
      <c r="J25" s="158" t="s">
        <v>199</v>
      </c>
      <c r="K25" s="158" t="s">
        <v>200</v>
      </c>
      <c r="L25" s="159" t="s">
        <v>199</v>
      </c>
    </row>
    <row r="26" spans="1:13" ht="15" thickBot="1">
      <c r="A26" s="227" t="s">
        <v>56</v>
      </c>
      <c r="B26" s="228"/>
      <c r="C26" s="4" t="s">
        <v>77</v>
      </c>
      <c r="D26" s="219"/>
      <c r="E26" s="219"/>
      <c r="F26" s="220"/>
      <c r="H26" s="205"/>
      <c r="I26" s="35"/>
      <c r="J26" s="35"/>
      <c r="K26" s="35"/>
      <c r="L26" s="118"/>
    </row>
    <row r="27" spans="1:13">
      <c r="A27" s="237" t="s">
        <v>57</v>
      </c>
      <c r="B27" s="238"/>
      <c r="C27" s="75" t="s">
        <v>78</v>
      </c>
      <c r="D27" s="221">
        <f>IFERROR(D26/D25,"")</f>
        <v>0</v>
      </c>
      <c r="E27" s="221"/>
      <c r="F27" s="222"/>
    </row>
    <row r="28" spans="1:13">
      <c r="A28" s="227" t="s">
        <v>58</v>
      </c>
      <c r="B28" s="228"/>
      <c r="C28" s="4" t="s">
        <v>79</v>
      </c>
      <c r="D28" s="223">
        <v>0.3</v>
      </c>
      <c r="E28" s="223"/>
      <c r="F28" s="224"/>
    </row>
    <row r="29" spans="1:13">
      <c r="A29" s="227" t="s">
        <v>59</v>
      </c>
      <c r="B29" s="228"/>
      <c r="C29" s="4" t="s">
        <v>77</v>
      </c>
      <c r="D29" s="225">
        <f>D26*D28</f>
        <v>0</v>
      </c>
      <c r="E29" s="225"/>
      <c r="F29" s="226"/>
    </row>
    <row r="30" spans="1:13" ht="15" thickBot="1">
      <c r="A30" s="245" t="s">
        <v>60</v>
      </c>
      <c r="B30" s="246"/>
      <c r="C30" s="76" t="s">
        <v>78</v>
      </c>
      <c r="D30" s="215">
        <f>IFERROR((D26-D29)/D25,"")</f>
        <v>0</v>
      </c>
      <c r="E30" s="215"/>
      <c r="F30" s="216"/>
    </row>
    <row r="31" spans="1:13" ht="15" thickBot="1"/>
    <row r="32" spans="1:13" ht="15" thickBot="1">
      <c r="A32" s="180" t="s">
        <v>81</v>
      </c>
      <c r="B32" s="181"/>
      <c r="C32" s="181"/>
      <c r="D32" s="181"/>
      <c r="E32" s="181"/>
      <c r="F32" s="182"/>
    </row>
    <row r="33" spans="1:6" ht="31.5" customHeight="1" thickBot="1">
      <c r="A33" s="54"/>
      <c r="B33" s="183" t="s">
        <v>80</v>
      </c>
      <c r="C33" s="184"/>
      <c r="D33" s="184"/>
      <c r="E33" s="184"/>
      <c r="F33" s="185"/>
    </row>
  </sheetData>
  <mergeCells count="28">
    <mergeCell ref="H24:H26"/>
    <mergeCell ref="I24:J24"/>
    <mergeCell ref="A32:F32"/>
    <mergeCell ref="B33:F33"/>
    <mergeCell ref="A26:B26"/>
    <mergeCell ref="D26:F26"/>
    <mergeCell ref="A27:B27"/>
    <mergeCell ref="D27:F27"/>
    <mergeCell ref="A28:B28"/>
    <mergeCell ref="D28:F28"/>
    <mergeCell ref="A29:B29"/>
    <mergeCell ref="D29:F29"/>
    <mergeCell ref="K24:L24"/>
    <mergeCell ref="A1:F1"/>
    <mergeCell ref="A3:A7"/>
    <mergeCell ref="A8:A12"/>
    <mergeCell ref="A30:B30"/>
    <mergeCell ref="D30:F30"/>
    <mergeCell ref="I2:J2"/>
    <mergeCell ref="I3:J3"/>
    <mergeCell ref="I4:J4"/>
    <mergeCell ref="I5:J5"/>
    <mergeCell ref="A13:A15"/>
    <mergeCell ref="A17:A20"/>
    <mergeCell ref="A21:A23"/>
    <mergeCell ref="A24:B24"/>
    <mergeCell ref="A25:B25"/>
    <mergeCell ref="D25:F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topLeftCell="A13" zoomScale="117" zoomScaleNormal="87" workbookViewId="0">
      <selection activeCell="F31" sqref="F31"/>
    </sheetView>
  </sheetViews>
  <sheetFormatPr defaultColWidth="8.77734375" defaultRowHeight="14.4"/>
  <cols>
    <col min="1" max="1" width="16" customWidth="1"/>
    <col min="2" max="2" width="38.44140625" bestFit="1" customWidth="1"/>
    <col min="3" max="3" width="14.33203125" style="66" customWidth="1"/>
    <col min="4" max="4" width="14" style="5" bestFit="1" customWidth="1"/>
    <col min="5" max="5" width="13.6640625" style="5" customWidth="1"/>
    <col min="6" max="6" width="13.44140625" style="5" customWidth="1"/>
    <col min="8" max="8" width="35.33203125" customWidth="1"/>
    <col min="9" max="9" width="13.44140625" customWidth="1"/>
    <col min="10" max="10" width="11.44140625" bestFit="1" customWidth="1"/>
    <col min="11" max="11" width="13.77734375" customWidth="1"/>
    <col min="12" max="12" width="13" bestFit="1" customWidth="1"/>
  </cols>
  <sheetData>
    <row r="1" spans="1:12" s="23" customFormat="1" ht="24" customHeight="1" thickBot="1">
      <c r="A1" s="257" t="s">
        <v>213</v>
      </c>
      <c r="B1" s="240"/>
      <c r="C1" s="240"/>
      <c r="D1" s="240"/>
      <c r="E1" s="240"/>
      <c r="F1" s="241"/>
    </row>
    <row r="2" spans="1:12" s="7" customFormat="1" ht="29.4" thickBot="1">
      <c r="A2" s="10" t="s">
        <v>68</v>
      </c>
      <c r="B2" s="11" t="s">
        <v>62</v>
      </c>
      <c r="C2" s="64" t="s">
        <v>3</v>
      </c>
      <c r="D2" s="12" t="s">
        <v>203</v>
      </c>
      <c r="E2" s="12" t="s">
        <v>204</v>
      </c>
      <c r="F2" s="13" t="s">
        <v>205</v>
      </c>
      <c r="H2" s="10" t="s">
        <v>62</v>
      </c>
      <c r="I2" s="14"/>
    </row>
    <row r="3" spans="1:12">
      <c r="A3" s="244" t="s">
        <v>8</v>
      </c>
      <c r="B3" s="67" t="s">
        <v>19</v>
      </c>
      <c r="C3" s="68" t="s">
        <v>6</v>
      </c>
      <c r="D3" s="132"/>
      <c r="E3" s="77"/>
      <c r="F3" s="77"/>
      <c r="H3" s="62" t="s">
        <v>83</v>
      </c>
      <c r="I3" s="63"/>
    </row>
    <row r="4" spans="1:12">
      <c r="A4" s="242"/>
      <c r="B4" s="2" t="s">
        <v>13</v>
      </c>
      <c r="C4" s="65" t="s">
        <v>7</v>
      </c>
      <c r="D4" s="77"/>
      <c r="E4" s="77"/>
      <c r="F4" s="77"/>
      <c r="H4" s="15" t="s">
        <v>84</v>
      </c>
      <c r="I4" s="60"/>
    </row>
    <row r="5" spans="1:12" ht="15" thickBot="1">
      <c r="A5" s="243"/>
      <c r="B5" s="69" t="s">
        <v>12</v>
      </c>
      <c r="C5" s="70" t="s">
        <v>7</v>
      </c>
      <c r="D5" s="3">
        <f>D3*D4</f>
        <v>0</v>
      </c>
      <c r="E5" s="3">
        <f t="shared" ref="E5:F5" si="0">E3*E4</f>
        <v>0</v>
      </c>
      <c r="F5" s="3">
        <f t="shared" si="0"/>
        <v>0</v>
      </c>
      <c r="H5" s="16" t="s">
        <v>85</v>
      </c>
      <c r="I5" s="61"/>
    </row>
    <row r="6" spans="1:12">
      <c r="A6" s="244" t="s">
        <v>0</v>
      </c>
      <c r="B6" s="8" t="s">
        <v>18</v>
      </c>
      <c r="C6" s="68" t="s">
        <v>4</v>
      </c>
      <c r="D6" s="133"/>
      <c r="E6" s="77"/>
      <c r="F6" s="77"/>
    </row>
    <row r="7" spans="1:12">
      <c r="A7" s="242"/>
      <c r="B7" s="1" t="s">
        <v>14</v>
      </c>
      <c r="C7" s="65" t="s">
        <v>7</v>
      </c>
      <c r="D7" s="133"/>
      <c r="E7" s="77"/>
      <c r="F7" s="77"/>
    </row>
    <row r="8" spans="1:12" ht="15" thickBot="1">
      <c r="A8" s="243"/>
      <c r="B8" s="9" t="s">
        <v>17</v>
      </c>
      <c r="C8" s="70" t="s">
        <v>7</v>
      </c>
      <c r="D8" s="129">
        <f>D6*D7</f>
        <v>0</v>
      </c>
      <c r="E8" s="129">
        <f t="shared" ref="E8:F8" si="1">E6*E7</f>
        <v>0</v>
      </c>
      <c r="F8" s="129">
        <f t="shared" si="1"/>
        <v>0</v>
      </c>
      <c r="H8" s="23"/>
      <c r="I8" s="23"/>
      <c r="J8" s="23">
        <v>2024</v>
      </c>
      <c r="K8" s="23">
        <v>2025</v>
      </c>
      <c r="L8" s="23">
        <v>2026</v>
      </c>
    </row>
    <row r="9" spans="1:12">
      <c r="A9" s="244" t="s">
        <v>1</v>
      </c>
      <c r="B9" s="67" t="s">
        <v>21</v>
      </c>
      <c r="C9" s="71" t="s">
        <v>9</v>
      </c>
      <c r="D9" s="133"/>
      <c r="E9" s="77"/>
      <c r="F9" s="77"/>
      <c r="H9" s="141" t="s">
        <v>47</v>
      </c>
      <c r="I9" s="142"/>
      <c r="J9" s="144">
        <f>D29</f>
        <v>0</v>
      </c>
      <c r="K9" s="144">
        <f t="shared" ref="K9:L9" si="2">E29</f>
        <v>0</v>
      </c>
      <c r="L9" s="144">
        <f t="shared" si="2"/>
        <v>0</v>
      </c>
    </row>
    <row r="10" spans="1:12">
      <c r="A10" s="242"/>
      <c r="B10" s="1" t="s">
        <v>15</v>
      </c>
      <c r="C10" s="65" t="s">
        <v>7</v>
      </c>
      <c r="D10" s="132"/>
      <c r="E10" s="77"/>
      <c r="F10" s="77"/>
      <c r="H10" t="s">
        <v>184</v>
      </c>
      <c r="J10" s="145"/>
      <c r="K10" s="145" t="str">
        <f>IFERROR(K9/J9,"")</f>
        <v/>
      </c>
      <c r="L10" s="145" t="str">
        <f>IFERROR(L9/J9,"")</f>
        <v/>
      </c>
    </row>
    <row r="11" spans="1:12" ht="15" thickBot="1">
      <c r="A11" s="243"/>
      <c r="B11" s="9" t="s">
        <v>22</v>
      </c>
      <c r="C11" s="70" t="s">
        <v>7</v>
      </c>
      <c r="D11" s="130">
        <f>D9*D10</f>
        <v>0</v>
      </c>
      <c r="E11" s="130">
        <f t="shared" ref="E11:F11" si="3">E9*E10</f>
        <v>0</v>
      </c>
      <c r="F11" s="130">
        <f t="shared" si="3"/>
        <v>0</v>
      </c>
      <c r="H11" s="49" t="s">
        <v>188</v>
      </c>
      <c r="I11" s="23"/>
      <c r="J11" s="23"/>
      <c r="K11" s="153">
        <f>K12-J12</f>
        <v>0</v>
      </c>
      <c r="L11" s="153">
        <f>L12-J12</f>
        <v>0</v>
      </c>
    </row>
    <row r="12" spans="1:12">
      <c r="A12" s="230" t="s">
        <v>74</v>
      </c>
      <c r="B12" s="67" t="s">
        <v>24</v>
      </c>
      <c r="C12" s="68" t="s">
        <v>5</v>
      </c>
      <c r="D12" s="133"/>
      <c r="E12" s="77"/>
      <c r="F12" s="77"/>
      <c r="H12" s="146"/>
      <c r="I12" s="147"/>
      <c r="J12" s="148"/>
      <c r="K12" s="148"/>
      <c r="L12" s="148"/>
    </row>
    <row r="13" spans="1:12">
      <c r="A13" s="242"/>
      <c r="B13" s="2" t="s">
        <v>16</v>
      </c>
      <c r="C13" s="65" t="s">
        <v>7</v>
      </c>
      <c r="D13" s="77"/>
      <c r="E13" s="77"/>
      <c r="F13" s="77"/>
      <c r="H13" t="s">
        <v>46</v>
      </c>
      <c r="I13" s="149"/>
      <c r="J13" s="5">
        <f>D42</f>
        <v>0</v>
      </c>
      <c r="K13" s="5">
        <f t="shared" ref="K13:L13" si="4">E42</f>
        <v>0</v>
      </c>
      <c r="L13" s="5">
        <f t="shared" si="4"/>
        <v>0</v>
      </c>
    </row>
    <row r="14" spans="1:12" ht="15" thickBot="1">
      <c r="A14" s="243"/>
      <c r="B14" s="69" t="s">
        <v>23</v>
      </c>
      <c r="C14" s="70" t="s">
        <v>7</v>
      </c>
      <c r="D14" s="3">
        <f>D12*D13</f>
        <v>0</v>
      </c>
      <c r="E14" s="3">
        <f t="shared" ref="E14:F14" si="5">E12*E13</f>
        <v>0</v>
      </c>
      <c r="F14" s="3">
        <f t="shared" si="5"/>
        <v>0</v>
      </c>
      <c r="H14" t="s">
        <v>189</v>
      </c>
      <c r="J14" s="149">
        <f>J13*10%</f>
        <v>0</v>
      </c>
      <c r="K14" s="149">
        <f t="shared" ref="K14" si="6">K13*10%</f>
        <v>0</v>
      </c>
      <c r="L14" s="149">
        <f>L13*10%</f>
        <v>0</v>
      </c>
    </row>
    <row r="15" spans="1:12">
      <c r="A15" s="230" t="s">
        <v>73</v>
      </c>
      <c r="B15" s="67" t="s">
        <v>27</v>
      </c>
      <c r="C15" s="68" t="s">
        <v>5</v>
      </c>
      <c r="D15" s="134"/>
      <c r="E15" s="77"/>
      <c r="F15" s="77"/>
      <c r="H15" t="s">
        <v>190</v>
      </c>
      <c r="K15" s="149">
        <f>K14-J14</f>
        <v>0</v>
      </c>
      <c r="L15" s="149">
        <f>L14-J14</f>
        <v>0</v>
      </c>
    </row>
    <row r="16" spans="1:12">
      <c r="A16" s="242"/>
      <c r="B16" s="2" t="s">
        <v>28</v>
      </c>
      <c r="C16" s="65" t="s">
        <v>7</v>
      </c>
      <c r="D16" s="77"/>
      <c r="E16" s="77"/>
      <c r="F16" s="77"/>
      <c r="H16" s="146" t="s">
        <v>185</v>
      </c>
      <c r="I16" s="147"/>
      <c r="J16" s="148"/>
      <c r="K16" s="148">
        <f>(K14-J14)+J16</f>
        <v>0</v>
      </c>
      <c r="L16" s="148">
        <f>(L14-K14)+K16</f>
        <v>0</v>
      </c>
    </row>
    <row r="17" spans="1:12" ht="15" thickBot="1">
      <c r="A17" s="243"/>
      <c r="B17" s="69" t="s">
        <v>30</v>
      </c>
      <c r="C17" s="70" t="s">
        <v>7</v>
      </c>
      <c r="D17" s="3">
        <f>D15*D16</f>
        <v>0</v>
      </c>
      <c r="E17" s="3"/>
      <c r="F17" s="3"/>
      <c r="H17" t="s">
        <v>186</v>
      </c>
      <c r="I17" s="149"/>
      <c r="J17" s="5"/>
      <c r="K17" s="151" t="e">
        <f>K15/J16</f>
        <v>#DIV/0!</v>
      </c>
      <c r="L17" s="151" t="e">
        <f>L15/J16</f>
        <v>#DIV/0!</v>
      </c>
    </row>
    <row r="18" spans="1:12">
      <c r="A18" s="230" t="s">
        <v>2</v>
      </c>
      <c r="B18" s="8" t="s">
        <v>86</v>
      </c>
      <c r="C18" s="68" t="s">
        <v>94</v>
      </c>
      <c r="D18" s="133"/>
      <c r="E18" s="77"/>
      <c r="F18" s="77"/>
    </row>
    <row r="19" spans="1:12" ht="15" thickBot="1">
      <c r="A19" s="231"/>
      <c r="B19" s="9" t="s">
        <v>39</v>
      </c>
      <c r="C19" s="65" t="s">
        <v>35</v>
      </c>
      <c r="D19" s="133"/>
      <c r="E19" s="77"/>
      <c r="F19" s="77"/>
    </row>
    <row r="20" spans="1:12" ht="15" thickBot="1">
      <c r="A20" s="231"/>
      <c r="B20" s="9" t="s">
        <v>75</v>
      </c>
      <c r="C20" s="126" t="s">
        <v>7</v>
      </c>
      <c r="D20" s="133"/>
      <c r="E20" s="77"/>
      <c r="F20" s="77"/>
    </row>
    <row r="21" spans="1:12" ht="15" thickBot="1">
      <c r="A21" s="232"/>
      <c r="B21" s="9" t="s">
        <v>32</v>
      </c>
      <c r="C21" s="70" t="s">
        <v>7</v>
      </c>
      <c r="D21" s="129">
        <f>(D20*D18)*D19</f>
        <v>0</v>
      </c>
      <c r="E21" s="129">
        <f t="shared" ref="E21:F21" si="7">(E20*E18)*E19</f>
        <v>0</v>
      </c>
      <c r="F21" s="129">
        <f t="shared" si="7"/>
        <v>0</v>
      </c>
    </row>
    <row r="22" spans="1:12" ht="15" thickBot="1">
      <c r="A22" s="230" t="s">
        <v>36</v>
      </c>
      <c r="B22" s="8" t="s">
        <v>37</v>
      </c>
      <c r="C22" s="68" t="s">
        <v>33</v>
      </c>
      <c r="D22" s="77"/>
      <c r="E22" s="77"/>
      <c r="F22" s="77"/>
    </row>
    <row r="23" spans="1:12">
      <c r="A23" s="231"/>
      <c r="B23" s="1" t="s">
        <v>38</v>
      </c>
      <c r="C23" s="65" t="s">
        <v>34</v>
      </c>
      <c r="D23" s="77"/>
      <c r="E23" s="77"/>
      <c r="F23" s="77"/>
      <c r="H23" s="203" t="s">
        <v>197</v>
      </c>
      <c r="I23" s="194" t="s">
        <v>201</v>
      </c>
      <c r="J23" s="194"/>
      <c r="K23" s="194" t="s">
        <v>202</v>
      </c>
      <c r="L23" s="195"/>
    </row>
    <row r="24" spans="1:12" ht="15" thickBot="1">
      <c r="A24" s="232"/>
      <c r="B24" s="9" t="s">
        <v>39</v>
      </c>
      <c r="C24" s="70" t="s">
        <v>35</v>
      </c>
      <c r="D24" s="77"/>
      <c r="E24" s="77"/>
      <c r="F24" s="77"/>
      <c r="H24" s="204"/>
      <c r="I24" s="158" t="s">
        <v>198</v>
      </c>
      <c r="J24" s="158" t="s">
        <v>199</v>
      </c>
      <c r="K24" s="158" t="s">
        <v>200</v>
      </c>
      <c r="L24" s="159" t="s">
        <v>199</v>
      </c>
    </row>
    <row r="25" spans="1:12" ht="15" customHeight="1" thickBot="1">
      <c r="A25" s="266" t="s">
        <v>43</v>
      </c>
      <c r="B25" s="264" t="s">
        <v>40</v>
      </c>
      <c r="C25" s="68" t="s">
        <v>41</v>
      </c>
      <c r="D25" s="77">
        <v>0</v>
      </c>
      <c r="E25" s="77"/>
      <c r="F25" s="77">
        <v>30</v>
      </c>
      <c r="H25" s="205"/>
      <c r="I25" s="35"/>
      <c r="J25" s="35"/>
      <c r="K25" s="35"/>
      <c r="L25" s="118"/>
    </row>
    <row r="26" spans="1:12">
      <c r="A26" s="267"/>
      <c r="B26" s="265"/>
      <c r="C26" s="65" t="s">
        <v>42</v>
      </c>
      <c r="D26" s="3">
        <f>D25*2.832</f>
        <v>0</v>
      </c>
      <c r="E26" s="3">
        <f t="shared" ref="E26:F26" si="8">E25*2.832</f>
        <v>0</v>
      </c>
      <c r="F26" s="3">
        <f t="shared" si="8"/>
        <v>84.96</v>
      </c>
    </row>
    <row r="27" spans="1:12">
      <c r="A27" s="267"/>
      <c r="B27" s="78" t="s">
        <v>48</v>
      </c>
      <c r="C27" s="65" t="s">
        <v>7</v>
      </c>
      <c r="D27" s="77"/>
      <c r="E27" s="77"/>
      <c r="F27" s="77"/>
    </row>
    <row r="28" spans="1:12" ht="15" thickBot="1">
      <c r="A28" s="268"/>
      <c r="B28" s="79" t="s">
        <v>49</v>
      </c>
      <c r="C28" s="70" t="s">
        <v>7</v>
      </c>
      <c r="D28" s="3">
        <f>D25*D27</f>
        <v>0</v>
      </c>
      <c r="E28" s="3">
        <f t="shared" ref="E28:F28" si="9">E25*E27</f>
        <v>0</v>
      </c>
      <c r="F28" s="3">
        <f t="shared" si="9"/>
        <v>0</v>
      </c>
    </row>
    <row r="29" spans="1:12" s="6" customFormat="1" ht="15" thickBot="1">
      <c r="A29" s="262" t="s">
        <v>47</v>
      </c>
      <c r="B29" s="263"/>
      <c r="C29" s="80" t="s">
        <v>7</v>
      </c>
      <c r="D29" s="131">
        <f>D5+D8+D11+D14+D17+D21+D28</f>
        <v>0</v>
      </c>
      <c r="E29" s="131">
        <f>E5+E8+E11+E14+E17+E21+E28</f>
        <v>0</v>
      </c>
      <c r="F29" s="131">
        <f>F5+F8+F11+F14+F17+F21+F28</f>
        <v>0</v>
      </c>
    </row>
    <row r="30" spans="1:12">
      <c r="A30" s="269" t="s">
        <v>87</v>
      </c>
      <c r="B30" s="8" t="s">
        <v>44</v>
      </c>
      <c r="C30" s="68" t="s">
        <v>41</v>
      </c>
      <c r="D30" s="77"/>
      <c r="E30" s="77"/>
      <c r="F30" s="77"/>
      <c r="H30" s="127"/>
    </row>
    <row r="31" spans="1:12">
      <c r="A31" s="270"/>
      <c r="B31" s="1" t="s">
        <v>90</v>
      </c>
      <c r="C31" s="65" t="s">
        <v>7</v>
      </c>
      <c r="D31" s="77"/>
      <c r="E31" s="77"/>
      <c r="F31" s="77"/>
    </row>
    <row r="32" spans="1:12" ht="15" thickBot="1">
      <c r="A32" s="271"/>
      <c r="B32" s="9" t="s">
        <v>45</v>
      </c>
      <c r="C32" s="126" t="s">
        <v>7</v>
      </c>
      <c r="D32" s="77"/>
      <c r="E32" s="77"/>
      <c r="F32" s="77"/>
    </row>
    <row r="33" spans="1:7" ht="15" thickBot="1">
      <c r="A33" s="272"/>
      <c r="B33" s="9" t="s">
        <v>178</v>
      </c>
      <c r="C33" s="70" t="s">
        <v>7</v>
      </c>
      <c r="D33" s="77"/>
      <c r="E33" s="77"/>
      <c r="F33" s="77"/>
    </row>
    <row r="34" spans="1:7">
      <c r="A34" s="269" t="s">
        <v>88</v>
      </c>
      <c r="B34" s="8" t="s">
        <v>44</v>
      </c>
      <c r="C34" s="68" t="s">
        <v>41</v>
      </c>
      <c r="D34" s="77"/>
      <c r="E34" s="77"/>
      <c r="F34" s="77"/>
    </row>
    <row r="35" spans="1:7">
      <c r="A35" s="270"/>
      <c r="B35" s="1" t="s">
        <v>90</v>
      </c>
      <c r="C35" s="65" t="s">
        <v>7</v>
      </c>
      <c r="D35" s="77"/>
      <c r="E35" s="77"/>
      <c r="F35" s="77"/>
    </row>
    <row r="36" spans="1:7" ht="15" thickBot="1">
      <c r="A36" s="271"/>
      <c r="B36" s="9" t="s">
        <v>91</v>
      </c>
      <c r="C36" s="126" t="s">
        <v>7</v>
      </c>
      <c r="D36" s="20">
        <f t="shared" ref="D36:E36" si="10">D34*D35</f>
        <v>0</v>
      </c>
      <c r="E36" s="20">
        <f t="shared" si="10"/>
        <v>0</v>
      </c>
      <c r="F36" s="20">
        <f>F34*F35</f>
        <v>0</v>
      </c>
    </row>
    <row r="37" spans="1:7" ht="15" thickBot="1">
      <c r="A37" s="272"/>
      <c r="B37" s="9" t="s">
        <v>175</v>
      </c>
      <c r="C37" s="70" t="s">
        <v>7</v>
      </c>
      <c r="D37" s="77"/>
      <c r="E37" s="77"/>
      <c r="F37" s="77"/>
    </row>
    <row r="38" spans="1:7">
      <c r="A38" s="269" t="s">
        <v>89</v>
      </c>
      <c r="B38" s="8" t="s">
        <v>44</v>
      </c>
      <c r="C38" s="68" t="s">
        <v>41</v>
      </c>
      <c r="D38" s="77"/>
      <c r="E38" s="77"/>
      <c r="F38" s="77"/>
    </row>
    <row r="39" spans="1:7">
      <c r="A39" s="270"/>
      <c r="B39" s="1" t="s">
        <v>90</v>
      </c>
      <c r="C39" s="65" t="s">
        <v>7</v>
      </c>
      <c r="D39" s="77"/>
      <c r="E39" s="77"/>
      <c r="F39" s="77"/>
    </row>
    <row r="40" spans="1:7" ht="15" thickBot="1">
      <c r="A40" s="271"/>
      <c r="B40" s="9" t="s">
        <v>91</v>
      </c>
      <c r="C40" s="126" t="s">
        <v>7</v>
      </c>
      <c r="D40" s="77">
        <f t="shared" ref="D40:E40" si="11">D38*D39</f>
        <v>0</v>
      </c>
      <c r="E40" s="77">
        <f t="shared" si="11"/>
        <v>0</v>
      </c>
      <c r="F40" s="77">
        <f>F38*F39</f>
        <v>0</v>
      </c>
    </row>
    <row r="41" spans="1:7" ht="15" thickBot="1">
      <c r="A41" s="272"/>
      <c r="B41" s="9" t="s">
        <v>175</v>
      </c>
      <c r="C41" s="70" t="s">
        <v>7</v>
      </c>
      <c r="D41" s="77"/>
      <c r="E41" s="77"/>
      <c r="F41" s="77"/>
    </row>
    <row r="42" spans="1:7" s="6" customFormat="1" ht="15" thickBot="1">
      <c r="A42" s="260" t="s">
        <v>46</v>
      </c>
      <c r="B42" s="261"/>
      <c r="C42" s="80" t="s">
        <v>7</v>
      </c>
      <c r="D42" s="128">
        <f>D32+D36+D40</f>
        <v>0</v>
      </c>
      <c r="E42" s="128">
        <f>E32+E36+E40</f>
        <v>0</v>
      </c>
      <c r="F42" s="128">
        <f t="shared" ref="F42" si="12">F32+F36+F40</f>
        <v>0</v>
      </c>
    </row>
    <row r="43" spans="1:7" s="6" customFormat="1" ht="15" thickBot="1">
      <c r="A43" s="253" t="s">
        <v>92</v>
      </c>
      <c r="B43" s="254"/>
      <c r="C43" s="135" t="s">
        <v>7</v>
      </c>
      <c r="D43" s="81">
        <f>D29</f>
        <v>0</v>
      </c>
      <c r="E43" s="81">
        <f t="shared" ref="E43:F43" si="13">E29</f>
        <v>0</v>
      </c>
      <c r="F43" s="81">
        <f t="shared" si="13"/>
        <v>0</v>
      </c>
      <c r="G43" s="81"/>
    </row>
    <row r="44" spans="1:7" s="6" customFormat="1">
      <c r="A44" s="255" t="s">
        <v>179</v>
      </c>
      <c r="B44" s="256"/>
      <c r="C44" s="136" t="s">
        <v>7</v>
      </c>
      <c r="D44" s="137">
        <f>D33+D37+D41</f>
        <v>0</v>
      </c>
      <c r="E44" s="137">
        <f>E33+E37+E41</f>
        <v>0</v>
      </c>
      <c r="F44" s="137">
        <f>F33+F37+F41</f>
        <v>0</v>
      </c>
    </row>
    <row r="45" spans="1:7" s="23" customFormat="1">
      <c r="A45" s="258" t="s">
        <v>56</v>
      </c>
      <c r="B45" s="259"/>
      <c r="C45" s="4" t="s">
        <v>77</v>
      </c>
      <c r="D45" s="219"/>
      <c r="E45" s="219"/>
      <c r="F45" s="220"/>
    </row>
    <row r="46" spans="1:7" s="23" customFormat="1">
      <c r="A46" s="237" t="s">
        <v>57</v>
      </c>
      <c r="B46" s="238"/>
      <c r="C46" s="75" t="s">
        <v>78</v>
      </c>
      <c r="D46" s="221" t="str">
        <f>IFERROR(D45/F44,"")</f>
        <v/>
      </c>
      <c r="E46" s="221"/>
      <c r="F46" s="222"/>
    </row>
    <row r="47" spans="1:7" s="23" customFormat="1">
      <c r="A47" s="227" t="s">
        <v>58</v>
      </c>
      <c r="B47" s="228"/>
      <c r="C47" s="4" t="s">
        <v>79</v>
      </c>
      <c r="D47" s="223">
        <v>0.3</v>
      </c>
      <c r="E47" s="223"/>
      <c r="F47" s="224"/>
    </row>
    <row r="48" spans="1:7" s="23" customFormat="1">
      <c r="A48" s="227" t="s">
        <v>59</v>
      </c>
      <c r="B48" s="228"/>
      <c r="C48" s="4" t="s">
        <v>77</v>
      </c>
      <c r="D48" s="225">
        <f>D45*D47</f>
        <v>0</v>
      </c>
      <c r="E48" s="225"/>
      <c r="F48" s="226"/>
    </row>
    <row r="49" spans="1:6" s="23" customFormat="1" ht="15" thickBot="1">
      <c r="A49" s="245" t="s">
        <v>60</v>
      </c>
      <c r="B49" s="246"/>
      <c r="C49" s="76" t="s">
        <v>78</v>
      </c>
      <c r="D49" s="215" t="str">
        <f>IFERROR((D45-D48)/F44,"")</f>
        <v/>
      </c>
      <c r="E49" s="215"/>
      <c r="F49" s="216"/>
    </row>
    <row r="50" spans="1:6" s="23" customFormat="1" ht="15" thickBot="1">
      <c r="D50" s="53"/>
      <c r="E50" s="53"/>
      <c r="F50" s="53"/>
    </row>
    <row r="51" spans="1:6" s="23" customFormat="1" ht="15" thickBot="1">
      <c r="A51" s="180" t="s">
        <v>81</v>
      </c>
      <c r="B51" s="181"/>
      <c r="C51" s="181"/>
      <c r="D51" s="181"/>
      <c r="E51" s="181"/>
      <c r="F51" s="182"/>
    </row>
    <row r="52" spans="1:6" s="23" customFormat="1" ht="31.5" customHeight="1" thickBot="1">
      <c r="A52" s="54"/>
      <c r="B52" s="183" t="s">
        <v>80</v>
      </c>
      <c r="C52" s="184"/>
      <c r="D52" s="184"/>
      <c r="E52" s="184"/>
      <c r="F52" s="185"/>
    </row>
  </sheetData>
  <mergeCells count="32">
    <mergeCell ref="A3:A5"/>
    <mergeCell ref="A1:F1"/>
    <mergeCell ref="A45:B45"/>
    <mergeCell ref="D45:F45"/>
    <mergeCell ref="A42:B42"/>
    <mergeCell ref="A29:B29"/>
    <mergeCell ref="B25:B26"/>
    <mergeCell ref="A25:A28"/>
    <mergeCell ref="A22:A24"/>
    <mergeCell ref="A30:A33"/>
    <mergeCell ref="A34:A37"/>
    <mergeCell ref="A38:A41"/>
    <mergeCell ref="A18:A21"/>
    <mergeCell ref="A6:A8"/>
    <mergeCell ref="A9:A11"/>
    <mergeCell ref="A12:A14"/>
    <mergeCell ref="A51:F51"/>
    <mergeCell ref="B52:F52"/>
    <mergeCell ref="A44:B44"/>
    <mergeCell ref="A46:B46"/>
    <mergeCell ref="D46:F46"/>
    <mergeCell ref="A47:B47"/>
    <mergeCell ref="D47:F47"/>
    <mergeCell ref="A48:B48"/>
    <mergeCell ref="D48:F48"/>
    <mergeCell ref="H23:H25"/>
    <mergeCell ref="I23:J23"/>
    <mergeCell ref="K23:L23"/>
    <mergeCell ref="A15:A17"/>
    <mergeCell ref="A49:B49"/>
    <mergeCell ref="D49:F49"/>
    <mergeCell ref="A43:B43"/>
  </mergeCells>
  <dataValidations count="1">
    <dataValidation type="list" allowBlank="1" showInputMessage="1" showErrorMessage="1" sqref="C30 C34 C38" xr:uid="{00000000-0002-0000-0200-000000000000}">
      <formula1>"Ton,Kg, Bag,Viss"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F713-2E53-42AF-98D1-C0A60D595418}">
  <dimension ref="A2:K50"/>
  <sheetViews>
    <sheetView tabSelected="1" topLeftCell="C1" zoomScale="140" workbookViewId="0">
      <selection activeCell="G35" sqref="G35"/>
    </sheetView>
  </sheetViews>
  <sheetFormatPr defaultColWidth="8.77734375" defaultRowHeight="14.4"/>
  <cols>
    <col min="1" max="1" width="16" customWidth="1"/>
    <col min="2" max="2" width="46.77734375" customWidth="1"/>
    <col min="3" max="3" width="14.33203125" customWidth="1"/>
    <col min="4" max="4" width="12.109375" customWidth="1"/>
    <col min="5" max="5" width="13.44140625" customWidth="1"/>
    <col min="6" max="6" width="5.77734375" style="95" customWidth="1"/>
    <col min="7" max="7" width="37.6640625" customWidth="1"/>
    <col min="8" max="8" width="14.77734375" customWidth="1"/>
    <col min="9" max="9" width="15" customWidth="1"/>
    <col min="10" max="10" width="15.6640625" customWidth="1"/>
  </cols>
  <sheetData>
    <row r="2" spans="1:10" ht="18">
      <c r="A2" s="209" t="s">
        <v>214</v>
      </c>
      <c r="B2" s="209"/>
      <c r="C2" s="209"/>
      <c r="D2" s="209"/>
      <c r="E2" s="209"/>
      <c r="F2"/>
      <c r="G2" s="96"/>
      <c r="H2" s="273"/>
      <c r="I2" s="274"/>
      <c r="J2" s="275"/>
    </row>
    <row r="3" spans="1:10" ht="28.8">
      <c r="A3" s="87" t="s">
        <v>68</v>
      </c>
      <c r="B3" s="88" t="s">
        <v>62</v>
      </c>
      <c r="C3" s="88" t="s">
        <v>3</v>
      </c>
      <c r="D3" s="89" t="s">
        <v>206</v>
      </c>
      <c r="E3" s="87" t="s">
        <v>207</v>
      </c>
      <c r="F3"/>
      <c r="G3" s="1" t="s">
        <v>123</v>
      </c>
      <c r="H3" s="276"/>
      <c r="I3" s="277"/>
      <c r="J3" s="278"/>
    </row>
    <row r="4" spans="1:10">
      <c r="A4" s="279" t="s">
        <v>8</v>
      </c>
      <c r="B4" s="96"/>
      <c r="C4" s="96"/>
      <c r="D4" s="96"/>
      <c r="E4" s="96"/>
      <c r="F4"/>
      <c r="G4" s="1" t="s">
        <v>124</v>
      </c>
      <c r="H4" s="276"/>
      <c r="I4" s="277"/>
      <c r="J4" s="278"/>
    </row>
    <row r="5" spans="1:10">
      <c r="A5" s="280"/>
      <c r="B5" s="94" t="s">
        <v>19</v>
      </c>
      <c r="C5" s="94" t="s">
        <v>6</v>
      </c>
      <c r="D5" s="94"/>
      <c r="E5" s="94"/>
      <c r="F5"/>
      <c r="G5" s="1" t="s">
        <v>125</v>
      </c>
      <c r="H5" s="276"/>
      <c r="I5" s="277"/>
      <c r="J5" s="278"/>
    </row>
    <row r="6" spans="1:10">
      <c r="A6" s="280"/>
      <c r="B6" s="94" t="s">
        <v>13</v>
      </c>
      <c r="C6" s="94" t="s">
        <v>7</v>
      </c>
      <c r="D6" s="97"/>
      <c r="E6" s="94"/>
      <c r="F6"/>
    </row>
    <row r="7" spans="1:10">
      <c r="A7" s="280"/>
      <c r="B7" s="2" t="s">
        <v>12</v>
      </c>
      <c r="C7" s="1" t="s">
        <v>7</v>
      </c>
      <c r="D7" s="92">
        <f>D5*D6</f>
        <v>0</v>
      </c>
      <c r="E7" s="92">
        <f t="shared" ref="E7" si="0">E5*E6</f>
        <v>0</v>
      </c>
      <c r="F7"/>
    </row>
    <row r="8" spans="1:10">
      <c r="A8" s="283" t="s">
        <v>2</v>
      </c>
      <c r="B8" s="94" t="s">
        <v>126</v>
      </c>
      <c r="C8" s="94" t="s">
        <v>127</v>
      </c>
      <c r="D8" s="91"/>
      <c r="E8" s="91"/>
      <c r="F8"/>
    </row>
    <row r="9" spans="1:10" ht="19.2" customHeight="1">
      <c r="A9" s="284"/>
      <c r="B9" s="94" t="s">
        <v>31</v>
      </c>
      <c r="C9" s="94" t="s">
        <v>7</v>
      </c>
      <c r="D9" s="91"/>
      <c r="E9" s="91"/>
      <c r="F9"/>
      <c r="G9" s="96"/>
      <c r="H9" s="96" t="s">
        <v>3</v>
      </c>
      <c r="I9" s="98" t="s">
        <v>128</v>
      </c>
      <c r="J9" s="96" t="s">
        <v>129</v>
      </c>
    </row>
    <row r="10" spans="1:10">
      <c r="A10" s="285"/>
      <c r="B10" s="1" t="s">
        <v>32</v>
      </c>
      <c r="C10" s="1" t="s">
        <v>7</v>
      </c>
      <c r="D10" s="99">
        <f t="shared" ref="D10:E10" si="1">D8*D9</f>
        <v>0</v>
      </c>
      <c r="E10" s="99">
        <f t="shared" si="1"/>
        <v>0</v>
      </c>
      <c r="F10"/>
      <c r="G10" s="1" t="s">
        <v>130</v>
      </c>
      <c r="H10" s="1" t="s">
        <v>131</v>
      </c>
      <c r="I10" s="94"/>
      <c r="J10" s="94"/>
    </row>
    <row r="11" spans="1:10">
      <c r="A11" s="214" t="s">
        <v>132</v>
      </c>
      <c r="B11" s="100" t="s">
        <v>133</v>
      </c>
      <c r="C11" s="33" t="s">
        <v>41</v>
      </c>
      <c r="D11" s="91"/>
      <c r="E11" s="91"/>
      <c r="F11"/>
      <c r="G11" s="1" t="s">
        <v>134</v>
      </c>
      <c r="H11" s="1" t="s">
        <v>131</v>
      </c>
      <c r="I11" s="94"/>
      <c r="J11" s="94"/>
    </row>
    <row r="12" spans="1:10">
      <c r="A12" s="286"/>
      <c r="B12" s="33" t="s">
        <v>135</v>
      </c>
      <c r="C12" s="33" t="s">
        <v>7</v>
      </c>
      <c r="D12" s="91"/>
      <c r="E12" s="91"/>
      <c r="F12"/>
      <c r="G12" s="1" t="s">
        <v>136</v>
      </c>
      <c r="H12" s="1" t="s">
        <v>131</v>
      </c>
      <c r="I12" s="94"/>
      <c r="J12" s="94"/>
    </row>
    <row r="13" spans="1:10">
      <c r="A13" s="287"/>
      <c r="B13" s="4" t="s">
        <v>137</v>
      </c>
      <c r="C13" s="4" t="s">
        <v>7</v>
      </c>
      <c r="D13" s="101">
        <f>SUM(D11:D12)</f>
        <v>0</v>
      </c>
      <c r="E13" s="101">
        <f>SUM(E11:E12)</f>
        <v>0</v>
      </c>
      <c r="F13"/>
      <c r="G13" s="1" t="s">
        <v>138</v>
      </c>
      <c r="H13" s="1" t="s">
        <v>131</v>
      </c>
      <c r="I13" s="94"/>
      <c r="J13" s="94"/>
    </row>
    <row r="14" spans="1:10">
      <c r="A14" s="288" t="s">
        <v>139</v>
      </c>
      <c r="B14" s="33" t="s">
        <v>140</v>
      </c>
      <c r="C14" s="33" t="s">
        <v>4</v>
      </c>
      <c r="D14" s="91"/>
      <c r="E14" s="91"/>
      <c r="F14"/>
      <c r="G14" s="1" t="s">
        <v>141</v>
      </c>
      <c r="H14" s="1" t="s">
        <v>131</v>
      </c>
      <c r="I14" s="94"/>
      <c r="J14" s="94"/>
    </row>
    <row r="15" spans="1:10">
      <c r="A15" s="289"/>
      <c r="B15" s="33" t="s">
        <v>142</v>
      </c>
      <c r="C15" s="33" t="s">
        <v>7</v>
      </c>
      <c r="D15" s="91"/>
      <c r="E15" s="91"/>
      <c r="F15"/>
      <c r="G15" s="1" t="s">
        <v>143</v>
      </c>
      <c r="H15" s="1"/>
      <c r="I15" s="94"/>
      <c r="J15" s="94"/>
    </row>
    <row r="16" spans="1:10">
      <c r="A16" s="290"/>
      <c r="B16" s="4" t="s">
        <v>144</v>
      </c>
      <c r="C16" s="4" t="s">
        <v>7</v>
      </c>
      <c r="D16" s="92">
        <f t="shared" ref="D16:E16" si="2">D14*D15</f>
        <v>0</v>
      </c>
      <c r="E16" s="92">
        <f t="shared" si="2"/>
        <v>0</v>
      </c>
      <c r="F16"/>
    </row>
    <row r="17" spans="1:11" ht="15" customHeight="1">
      <c r="A17" s="291" t="s">
        <v>145</v>
      </c>
      <c r="B17" s="292"/>
      <c r="C17" s="4" t="s">
        <v>7</v>
      </c>
      <c r="D17" s="92">
        <f>SUM(D7:D10:D16)</f>
        <v>0</v>
      </c>
      <c r="E17" s="92">
        <f>SUM(E7:E10:E16)</f>
        <v>0</v>
      </c>
      <c r="F17"/>
    </row>
    <row r="18" spans="1:11">
      <c r="A18" s="293" t="s">
        <v>36</v>
      </c>
      <c r="B18" s="100" t="s">
        <v>146</v>
      </c>
      <c r="C18" s="33" t="s">
        <v>4</v>
      </c>
      <c r="D18" s="91"/>
      <c r="E18" s="91"/>
      <c r="F18"/>
    </row>
    <row r="19" spans="1:11">
      <c r="A19" s="293"/>
      <c r="B19" s="94" t="s">
        <v>37</v>
      </c>
      <c r="C19" s="94" t="s">
        <v>33</v>
      </c>
      <c r="D19" s="91"/>
      <c r="E19" s="91"/>
      <c r="F19"/>
    </row>
    <row r="20" spans="1:11">
      <c r="A20" s="293"/>
      <c r="B20" s="94" t="s">
        <v>38</v>
      </c>
      <c r="C20" s="94" t="s">
        <v>34</v>
      </c>
      <c r="D20" s="91"/>
      <c r="E20" s="91"/>
      <c r="F20"/>
    </row>
    <row r="21" spans="1:11" ht="15" thickBot="1">
      <c r="A21" s="293"/>
      <c r="B21" s="94" t="s">
        <v>39</v>
      </c>
      <c r="C21" s="94" t="s">
        <v>35</v>
      </c>
      <c r="D21" s="91"/>
      <c r="E21" s="91"/>
      <c r="F21"/>
    </row>
    <row r="22" spans="1:11" ht="15" thickBot="1">
      <c r="A22" s="294" t="s">
        <v>147</v>
      </c>
      <c r="B22" s="294"/>
      <c r="C22" s="4" t="s">
        <v>4</v>
      </c>
      <c r="D22" s="101">
        <f>D18*D19</f>
        <v>0</v>
      </c>
      <c r="E22" s="101">
        <f t="shared" ref="E22" si="3">E18*E19</f>
        <v>0</v>
      </c>
      <c r="F22"/>
      <c r="G22" s="203" t="s">
        <v>197</v>
      </c>
      <c r="H22" s="194" t="s">
        <v>201</v>
      </c>
      <c r="I22" s="194"/>
      <c r="J22" s="194" t="s">
        <v>202</v>
      </c>
      <c r="K22" s="195"/>
    </row>
    <row r="23" spans="1:11" ht="15" thickBot="1">
      <c r="A23" s="103" t="s">
        <v>81</v>
      </c>
      <c r="B23" s="104"/>
      <c r="C23" s="104"/>
      <c r="D23" s="104"/>
      <c r="E23" s="104"/>
      <c r="F23" s="105"/>
      <c r="G23" s="204"/>
      <c r="H23" s="158" t="s">
        <v>198</v>
      </c>
      <c r="I23" s="158" t="s">
        <v>199</v>
      </c>
      <c r="J23" s="158" t="s">
        <v>200</v>
      </c>
      <c r="K23" s="159" t="s">
        <v>199</v>
      </c>
    </row>
    <row r="24" spans="1:11" ht="57" customHeight="1" thickBot="1">
      <c r="A24" s="54"/>
      <c r="B24" s="281" t="s">
        <v>154</v>
      </c>
      <c r="C24" s="282"/>
      <c r="D24" s="282"/>
      <c r="E24" s="282"/>
      <c r="F24" s="106"/>
      <c r="G24" s="205"/>
      <c r="H24" s="35"/>
      <c r="I24" s="35"/>
      <c r="J24" s="35"/>
      <c r="K24" s="118"/>
    </row>
    <row r="25" spans="1:11">
      <c r="F25"/>
    </row>
    <row r="26" spans="1:11">
      <c r="F26"/>
    </row>
    <row r="27" spans="1:11">
      <c r="F27"/>
    </row>
    <row r="28" spans="1:11">
      <c r="F28"/>
    </row>
    <row r="29" spans="1:11">
      <c r="F29"/>
    </row>
    <row r="30" spans="1:11">
      <c r="F30"/>
    </row>
    <row r="31" spans="1:11">
      <c r="F31"/>
    </row>
    <row r="32" spans="1:11">
      <c r="F32"/>
    </row>
    <row r="33" spans="2:6">
      <c r="F33"/>
    </row>
    <row r="34" spans="2:6">
      <c r="F34"/>
    </row>
    <row r="35" spans="2:6">
      <c r="F35"/>
    </row>
    <row r="36" spans="2:6">
      <c r="B36" s="102" t="s">
        <v>148</v>
      </c>
      <c r="C36" s="96" t="s">
        <v>149</v>
      </c>
      <c r="D36" s="96"/>
      <c r="E36" s="96"/>
      <c r="F36"/>
    </row>
    <row r="37" spans="2:6">
      <c r="B37" s="1" t="s">
        <v>150</v>
      </c>
      <c r="C37" s="1"/>
      <c r="D37" s="1"/>
      <c r="E37" s="1"/>
      <c r="F37"/>
    </row>
    <row r="38" spans="2:6">
      <c r="B38" s="1" t="s">
        <v>151</v>
      </c>
      <c r="C38" s="1"/>
      <c r="D38" s="1"/>
      <c r="E38" s="1"/>
      <c r="F38"/>
    </row>
    <row r="39" spans="2:6">
      <c r="B39" s="1" t="s">
        <v>152</v>
      </c>
      <c r="C39" s="1"/>
      <c r="D39" s="1"/>
      <c r="E39" s="1"/>
      <c r="F39"/>
    </row>
    <row r="40" spans="2:6">
      <c r="B40" s="2" t="s">
        <v>19</v>
      </c>
      <c r="C40" s="1"/>
      <c r="D40" s="1"/>
      <c r="E40" s="1"/>
      <c r="F40"/>
    </row>
    <row r="41" spans="2:6">
      <c r="B41" s="2" t="s">
        <v>13</v>
      </c>
      <c r="C41" s="1"/>
      <c r="D41" s="1"/>
      <c r="E41" s="1"/>
      <c r="F41"/>
    </row>
    <row r="42" spans="2:6">
      <c r="B42" s="2" t="s">
        <v>12</v>
      </c>
      <c r="C42" s="1"/>
      <c r="D42" s="1"/>
      <c r="E42" s="1"/>
      <c r="F42"/>
    </row>
    <row r="43" spans="2:6">
      <c r="F43"/>
    </row>
    <row r="44" spans="2:6">
      <c r="F44"/>
    </row>
    <row r="45" spans="2:6">
      <c r="F45"/>
    </row>
    <row r="46" spans="2:6">
      <c r="F46"/>
    </row>
    <row r="47" spans="2:6">
      <c r="F47"/>
    </row>
    <row r="48" spans="2:6">
      <c r="F48"/>
    </row>
    <row r="49" customFormat="1"/>
    <row r="50" customFormat="1"/>
  </sheetData>
  <mergeCells count="16">
    <mergeCell ref="G22:G24"/>
    <mergeCell ref="H22:I22"/>
    <mergeCell ref="J22:K22"/>
    <mergeCell ref="A2:E2"/>
    <mergeCell ref="H2:J2"/>
    <mergeCell ref="H3:J3"/>
    <mergeCell ref="A4:A7"/>
    <mergeCell ref="H4:J4"/>
    <mergeCell ref="H5:J5"/>
    <mergeCell ref="B24:E24"/>
    <mergeCell ref="A8:A10"/>
    <mergeCell ref="A11:A13"/>
    <mergeCell ref="A14:A16"/>
    <mergeCell ref="A17:B17"/>
    <mergeCell ref="A18:A21"/>
    <mergeCell ref="A22:B22"/>
  </mergeCells>
  <dataValidations count="1">
    <dataValidation type="list" allowBlank="1" showInputMessage="1" showErrorMessage="1" sqref="C18 C22" xr:uid="{C71A5D2C-2A11-409F-A6D0-F5ADE1D267DC}">
      <formula1>"Liter,m3"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topLeftCell="A7" zoomScale="114" zoomScaleNormal="70" workbookViewId="0">
      <selection activeCell="J14" sqref="J14"/>
    </sheetView>
  </sheetViews>
  <sheetFormatPr defaultColWidth="9.109375" defaultRowHeight="14.4"/>
  <cols>
    <col min="1" max="1" width="28.6640625" style="23" bestFit="1" customWidth="1"/>
    <col min="2" max="2" width="42.77734375" style="23" bestFit="1" customWidth="1"/>
    <col min="3" max="3" width="14.33203125" style="23" customWidth="1"/>
    <col min="4" max="4" width="14.109375" style="53" bestFit="1" customWidth="1"/>
    <col min="5" max="5" width="12.109375" style="53" customWidth="1"/>
    <col min="6" max="6" width="13.44140625" style="53" customWidth="1"/>
    <col min="7" max="7" width="9.109375" style="23"/>
    <col min="8" max="8" width="24.33203125" style="23" customWidth="1"/>
    <col min="9" max="9" width="12" style="23" customWidth="1"/>
    <col min="10" max="12" width="12.109375" style="23" bestFit="1" customWidth="1"/>
    <col min="13" max="16384" width="9.109375" style="23"/>
  </cols>
  <sheetData>
    <row r="1" spans="1:12" ht="24" customHeight="1" thickBot="1">
      <c r="A1" s="257" t="s">
        <v>208</v>
      </c>
      <c r="B1" s="240"/>
      <c r="C1" s="240"/>
      <c r="D1" s="240"/>
      <c r="E1" s="240"/>
      <c r="F1" s="241"/>
    </row>
    <row r="2" spans="1:12" s="7" customFormat="1" ht="29.4" thickBot="1">
      <c r="A2" s="119" t="s">
        <v>93</v>
      </c>
      <c r="B2" s="120" t="s">
        <v>62</v>
      </c>
      <c r="C2" s="120" t="s">
        <v>3</v>
      </c>
      <c r="D2" s="12" t="s">
        <v>203</v>
      </c>
      <c r="E2" s="12" t="s">
        <v>204</v>
      </c>
      <c r="F2" s="13" t="s">
        <v>205</v>
      </c>
      <c r="H2" s="10" t="s">
        <v>62</v>
      </c>
      <c r="I2" s="14" t="s">
        <v>65</v>
      </c>
      <c r="J2" s="14" t="s">
        <v>101</v>
      </c>
    </row>
    <row r="3" spans="1:12">
      <c r="A3" s="293" t="s">
        <v>100</v>
      </c>
      <c r="B3" s="4" t="s">
        <v>98</v>
      </c>
      <c r="C3" s="4" t="s">
        <v>94</v>
      </c>
      <c r="D3" s="59"/>
      <c r="E3" s="59"/>
      <c r="F3" s="59"/>
      <c r="H3" s="82" t="s">
        <v>95</v>
      </c>
      <c r="I3" s="24"/>
      <c r="J3" s="83"/>
    </row>
    <row r="4" spans="1:12">
      <c r="A4" s="293"/>
      <c r="B4" s="4" t="s">
        <v>99</v>
      </c>
      <c r="C4" s="4" t="s">
        <v>94</v>
      </c>
      <c r="D4" s="59"/>
      <c r="E4" s="59"/>
      <c r="F4" s="59"/>
      <c r="H4" s="37" t="s">
        <v>96</v>
      </c>
      <c r="I4" s="4"/>
      <c r="J4" s="84"/>
    </row>
    <row r="5" spans="1:12" ht="15" thickBot="1">
      <c r="A5" s="293" t="s">
        <v>53</v>
      </c>
      <c r="B5" s="4" t="s">
        <v>50</v>
      </c>
      <c r="C5" s="4" t="s">
        <v>54</v>
      </c>
      <c r="D5" s="30">
        <v>30</v>
      </c>
      <c r="E5" s="30">
        <v>0</v>
      </c>
      <c r="F5" s="30">
        <v>0</v>
      </c>
      <c r="H5" s="39" t="s">
        <v>97</v>
      </c>
      <c r="I5" s="35"/>
      <c r="J5" s="85"/>
    </row>
    <row r="6" spans="1:12">
      <c r="A6" s="293"/>
      <c r="B6" s="4" t="s">
        <v>51</v>
      </c>
      <c r="C6" s="4" t="s">
        <v>54</v>
      </c>
      <c r="D6" s="30">
        <v>20</v>
      </c>
      <c r="E6" s="30"/>
      <c r="F6" s="30"/>
    </row>
    <row r="7" spans="1:12">
      <c r="A7" s="293"/>
      <c r="B7" s="4" t="s">
        <v>52</v>
      </c>
      <c r="C7" s="4" t="s">
        <v>54</v>
      </c>
      <c r="D7" s="30"/>
      <c r="E7" s="30"/>
      <c r="F7" s="30"/>
    </row>
    <row r="8" spans="1:12" ht="28.8">
      <c r="A8" s="293"/>
      <c r="B8" s="121" t="s">
        <v>106</v>
      </c>
      <c r="C8" s="4" t="s">
        <v>7</v>
      </c>
      <c r="D8" s="30">
        <f>50*10000</f>
        <v>500000</v>
      </c>
      <c r="E8" s="30"/>
      <c r="F8" s="30"/>
      <c r="J8" s="23">
        <v>2024</v>
      </c>
      <c r="K8" s="23">
        <v>2025</v>
      </c>
      <c r="L8" s="23">
        <v>2026</v>
      </c>
    </row>
    <row r="9" spans="1:12" ht="28.8">
      <c r="A9" s="293" t="s">
        <v>103</v>
      </c>
      <c r="B9" s="121" t="s">
        <v>104</v>
      </c>
      <c r="C9" s="4" t="s">
        <v>94</v>
      </c>
      <c r="D9" s="30">
        <v>0</v>
      </c>
      <c r="E9" s="30">
        <v>0</v>
      </c>
      <c r="F9" s="30">
        <v>0</v>
      </c>
      <c r="H9" s="141" t="s">
        <v>191</v>
      </c>
      <c r="I9" s="142"/>
      <c r="J9" s="144">
        <v>5000000</v>
      </c>
      <c r="K9" s="144">
        <f t="shared" ref="K9:L9" si="0">E23</f>
        <v>75000000</v>
      </c>
      <c r="L9" s="144">
        <f t="shared" si="0"/>
        <v>75000000</v>
      </c>
    </row>
    <row r="10" spans="1:12" ht="28.8">
      <c r="A10" s="293"/>
      <c r="B10" s="121" t="s">
        <v>105</v>
      </c>
      <c r="C10" s="4" t="s">
        <v>94</v>
      </c>
      <c r="D10" s="30">
        <v>0</v>
      </c>
      <c r="E10" s="30">
        <v>8</v>
      </c>
      <c r="F10" s="30">
        <v>20</v>
      </c>
      <c r="H10" t="s">
        <v>192</v>
      </c>
      <c r="I10"/>
      <c r="J10" s="145"/>
      <c r="K10" s="155">
        <f>K9-J9</f>
        <v>70000000</v>
      </c>
      <c r="L10" s="155">
        <f>L9-J9</f>
        <v>70000000</v>
      </c>
    </row>
    <row r="11" spans="1:12">
      <c r="A11" s="293" t="s">
        <v>171</v>
      </c>
      <c r="B11" s="4" t="s">
        <v>218</v>
      </c>
      <c r="C11" s="112" t="s">
        <v>41</v>
      </c>
      <c r="D11" s="30"/>
      <c r="E11" s="30">
        <v>500</v>
      </c>
      <c r="F11" s="30">
        <v>500</v>
      </c>
      <c r="H11" s="49" t="s">
        <v>193</v>
      </c>
      <c r="J11" s="152">
        <v>0</v>
      </c>
      <c r="K11" s="152">
        <f>IFERROR(K10/J9,"")</f>
        <v>14</v>
      </c>
      <c r="L11" s="152">
        <f>IFERROR(L10/J9,"")</f>
        <v>14</v>
      </c>
    </row>
    <row r="12" spans="1:12">
      <c r="A12" s="293"/>
      <c r="B12" s="4" t="s">
        <v>90</v>
      </c>
      <c r="C12" s="112" t="s">
        <v>7</v>
      </c>
      <c r="D12" s="30">
        <v>0</v>
      </c>
      <c r="E12" s="30">
        <v>150000</v>
      </c>
      <c r="F12" s="30">
        <v>150000</v>
      </c>
      <c r="H12" s="146"/>
      <c r="I12" s="147"/>
      <c r="J12" s="148"/>
      <c r="K12" s="148"/>
      <c r="L12" s="148"/>
    </row>
    <row r="13" spans="1:12">
      <c r="A13" s="293"/>
      <c r="B13" s="4" t="s">
        <v>45</v>
      </c>
      <c r="C13" s="112" t="s">
        <v>7</v>
      </c>
      <c r="D13" s="111">
        <f>D11*D12</f>
        <v>0</v>
      </c>
      <c r="E13" s="111">
        <f>E11*E12</f>
        <v>75000000</v>
      </c>
      <c r="F13" s="111">
        <f>F11*F12</f>
        <v>75000000</v>
      </c>
      <c r="H13" t="s">
        <v>196</v>
      </c>
      <c r="I13" s="149"/>
      <c r="J13" s="148">
        <v>2500000</v>
      </c>
      <c r="K13" s="5">
        <f t="shared" ref="K13:L13" si="1">E24</f>
        <v>22500000</v>
      </c>
      <c r="L13" s="5">
        <f t="shared" si="1"/>
        <v>22500000</v>
      </c>
    </row>
    <row r="14" spans="1:12">
      <c r="A14" s="293"/>
      <c r="B14" s="4" t="s">
        <v>175</v>
      </c>
      <c r="C14" s="112" t="s">
        <v>7</v>
      </c>
      <c r="D14" s="30">
        <f>D13*20%</f>
        <v>0</v>
      </c>
      <c r="E14" s="30">
        <f>E13*30%</f>
        <v>22500000</v>
      </c>
      <c r="F14" s="30">
        <f>F13*30%</f>
        <v>22500000</v>
      </c>
      <c r="H14" t="s">
        <v>194</v>
      </c>
      <c r="J14">
        <v>0</v>
      </c>
      <c r="K14" s="149">
        <f>K13-J13</f>
        <v>20000000</v>
      </c>
      <c r="L14" s="149">
        <f>L13-J13</f>
        <v>20000000</v>
      </c>
    </row>
    <row r="15" spans="1:12">
      <c r="A15" s="308" t="s">
        <v>172</v>
      </c>
      <c r="B15" s="4" t="s">
        <v>44</v>
      </c>
      <c r="C15" s="112" t="s">
        <v>41</v>
      </c>
      <c r="D15" s="30"/>
      <c r="E15" s="30"/>
      <c r="F15" s="30"/>
      <c r="H15" s="49" t="s">
        <v>195</v>
      </c>
      <c r="I15" s="149"/>
      <c r="J15" s="156">
        <v>0</v>
      </c>
      <c r="K15" s="154">
        <f>IFERROR(K14/J13,"")</f>
        <v>8</v>
      </c>
      <c r="L15" s="154">
        <f>IFERROR(L14/J13,"")</f>
        <v>8</v>
      </c>
    </row>
    <row r="16" spans="1:12">
      <c r="A16" s="308"/>
      <c r="B16" s="4" t="s">
        <v>90</v>
      </c>
      <c r="C16" s="112" t="s">
        <v>7</v>
      </c>
      <c r="D16" s="30"/>
      <c r="E16" s="30"/>
      <c r="F16" s="30"/>
      <c r="H16"/>
      <c r="I16" s="149"/>
      <c r="J16" s="150"/>
      <c r="K16" s="154"/>
      <c r="L16" s="154"/>
    </row>
    <row r="17" spans="1:12">
      <c r="A17" s="308"/>
      <c r="B17" s="4" t="s">
        <v>45</v>
      </c>
      <c r="C17" s="112" t="s">
        <v>7</v>
      </c>
      <c r="D17" s="111">
        <f>D15*D16</f>
        <v>0</v>
      </c>
      <c r="E17" s="111">
        <f t="shared" ref="E17" si="2">E15*E16</f>
        <v>0</v>
      </c>
      <c r="F17" s="111">
        <f>F15*F16</f>
        <v>0</v>
      </c>
      <c r="J17" s="23">
        <v>2</v>
      </c>
    </row>
    <row r="18" spans="1:12">
      <c r="A18" s="308"/>
      <c r="B18" s="4" t="s">
        <v>175</v>
      </c>
      <c r="C18" s="112" t="s">
        <v>7</v>
      </c>
      <c r="D18" s="30">
        <f>D17*20%</f>
        <v>0</v>
      </c>
      <c r="E18" s="30">
        <f t="shared" ref="E18:F18" si="3">E17*20%</f>
        <v>0</v>
      </c>
      <c r="F18" s="30">
        <f t="shared" si="3"/>
        <v>0</v>
      </c>
    </row>
    <row r="19" spans="1:12">
      <c r="A19" s="308" t="s">
        <v>173</v>
      </c>
      <c r="B19" s="4" t="s">
        <v>44</v>
      </c>
      <c r="C19" s="112" t="s">
        <v>41</v>
      </c>
      <c r="D19" s="30"/>
      <c r="E19" s="30"/>
      <c r="F19" s="30"/>
    </row>
    <row r="20" spans="1:12" ht="15" thickBot="1">
      <c r="A20" s="308"/>
      <c r="B20" s="4" t="s">
        <v>90</v>
      </c>
      <c r="C20" s="112" t="s">
        <v>7</v>
      </c>
      <c r="D20" s="30"/>
      <c r="E20" s="30"/>
      <c r="F20" s="30"/>
    </row>
    <row r="21" spans="1:12" ht="22.2" customHeight="1">
      <c r="A21" s="308"/>
      <c r="B21" s="4" t="s">
        <v>45</v>
      </c>
      <c r="C21" s="112" t="s">
        <v>7</v>
      </c>
      <c r="D21" s="111">
        <f>D19*D20</f>
        <v>0</v>
      </c>
      <c r="E21" s="111">
        <f t="shared" ref="E21" si="4">E19*E20</f>
        <v>0</v>
      </c>
      <c r="F21" s="111">
        <f>F19*F20</f>
        <v>0</v>
      </c>
      <c r="H21" s="203" t="s">
        <v>197</v>
      </c>
      <c r="I21" s="194" t="s">
        <v>201</v>
      </c>
      <c r="J21" s="194"/>
      <c r="K21" s="194" t="s">
        <v>202</v>
      </c>
      <c r="L21" s="195"/>
    </row>
    <row r="22" spans="1:12">
      <c r="A22" s="308"/>
      <c r="B22" s="4" t="s">
        <v>175</v>
      </c>
      <c r="C22" s="112" t="s">
        <v>7</v>
      </c>
      <c r="D22" s="30">
        <f>D21*10%</f>
        <v>0</v>
      </c>
      <c r="E22" s="30">
        <f>E21*10%</f>
        <v>0</v>
      </c>
      <c r="F22" s="30">
        <f>F21*20%</f>
        <v>0</v>
      </c>
      <c r="H22" s="204"/>
      <c r="I22" s="158" t="s">
        <v>198</v>
      </c>
      <c r="J22" s="158" t="s">
        <v>199</v>
      </c>
      <c r="K22" s="158" t="s">
        <v>200</v>
      </c>
      <c r="L22" s="159" t="s">
        <v>199</v>
      </c>
    </row>
    <row r="23" spans="1:12" ht="22.2" customHeight="1" thickBot="1">
      <c r="A23" s="308" t="s">
        <v>174</v>
      </c>
      <c r="B23" s="308"/>
      <c r="C23" s="112" t="s">
        <v>7</v>
      </c>
      <c r="D23" s="30">
        <f t="shared" ref="D23:F24" si="5">D13+D17+D21</f>
        <v>0</v>
      </c>
      <c r="E23" s="30">
        <f t="shared" si="5"/>
        <v>75000000</v>
      </c>
      <c r="F23" s="30">
        <f t="shared" si="5"/>
        <v>75000000</v>
      </c>
      <c r="H23" s="205"/>
      <c r="I23" s="35"/>
      <c r="J23" s="35"/>
      <c r="K23" s="35"/>
      <c r="L23" s="118"/>
    </row>
    <row r="24" spans="1:12" ht="22.2" customHeight="1">
      <c r="A24" s="308" t="s">
        <v>177</v>
      </c>
      <c r="B24" s="308"/>
      <c r="C24" s="112" t="s">
        <v>7</v>
      </c>
      <c r="D24" s="30">
        <f t="shared" si="5"/>
        <v>0</v>
      </c>
      <c r="E24" s="30">
        <f t="shared" si="5"/>
        <v>22500000</v>
      </c>
      <c r="F24" s="30">
        <f t="shared" si="5"/>
        <v>22500000</v>
      </c>
    </row>
    <row r="25" spans="1:12" s="7" customFormat="1" ht="30.75" customHeight="1">
      <c r="A25" s="297" t="s">
        <v>107</v>
      </c>
      <c r="B25" s="298"/>
      <c r="C25" s="57" t="s">
        <v>77</v>
      </c>
      <c r="D25" s="309">
        <f>D8-F8</f>
        <v>500000</v>
      </c>
      <c r="E25" s="310"/>
      <c r="F25" s="311"/>
    </row>
    <row r="26" spans="1:12" s="7" customFormat="1">
      <c r="A26" s="304" t="s">
        <v>108</v>
      </c>
      <c r="B26" s="305"/>
      <c r="C26" s="57" t="s">
        <v>77</v>
      </c>
      <c r="D26" s="306">
        <f>F23-D23</f>
        <v>75000000</v>
      </c>
      <c r="E26" s="306"/>
      <c r="F26" s="307"/>
    </row>
    <row r="27" spans="1:12" s="7" customFormat="1">
      <c r="A27" s="302" t="s">
        <v>176</v>
      </c>
      <c r="B27" s="303"/>
      <c r="C27" s="57" t="s">
        <v>7</v>
      </c>
      <c r="D27" s="299">
        <f>F24-D24</f>
        <v>22500000</v>
      </c>
      <c r="E27" s="300"/>
      <c r="F27" s="301"/>
    </row>
    <row r="28" spans="1:12" s="7" customFormat="1">
      <c r="A28" s="237" t="s">
        <v>109</v>
      </c>
      <c r="B28" s="238"/>
      <c r="C28" s="86" t="s">
        <v>77</v>
      </c>
      <c r="D28" s="299">
        <f>D25+D27</f>
        <v>23000000</v>
      </c>
      <c r="E28" s="300"/>
      <c r="F28" s="301"/>
    </row>
    <row r="29" spans="1:12">
      <c r="A29" s="227" t="s">
        <v>56</v>
      </c>
      <c r="B29" s="228"/>
      <c r="C29" s="4" t="s">
        <v>77</v>
      </c>
      <c r="D29" s="219"/>
      <c r="E29" s="219"/>
      <c r="F29" s="220"/>
    </row>
    <row r="30" spans="1:12">
      <c r="A30" s="237" t="s">
        <v>57</v>
      </c>
      <c r="B30" s="238"/>
      <c r="C30" s="75" t="s">
        <v>78</v>
      </c>
      <c r="D30" s="295">
        <f>IFERROR(D29/D28,"")</f>
        <v>0</v>
      </c>
      <c r="E30" s="295"/>
      <c r="F30" s="296"/>
    </row>
    <row r="31" spans="1:12">
      <c r="A31" s="227" t="s">
        <v>58</v>
      </c>
      <c r="B31" s="228"/>
      <c r="C31" s="4" t="s">
        <v>79</v>
      </c>
      <c r="D31" s="223">
        <v>0.5</v>
      </c>
      <c r="E31" s="223"/>
      <c r="F31" s="224"/>
    </row>
    <row r="32" spans="1:12">
      <c r="A32" s="227" t="s">
        <v>59</v>
      </c>
      <c r="B32" s="228"/>
      <c r="C32" s="4" t="s">
        <v>77</v>
      </c>
      <c r="D32" s="225">
        <f>D29*D31</f>
        <v>0</v>
      </c>
      <c r="E32" s="225"/>
      <c r="F32" s="226"/>
    </row>
    <row r="33" spans="1:6" ht="15" thickBot="1">
      <c r="A33" s="245" t="s">
        <v>60</v>
      </c>
      <c r="B33" s="246"/>
      <c r="C33" s="76" t="s">
        <v>78</v>
      </c>
      <c r="D33" s="215">
        <f>IFERROR((D29-D32)/D28,"")</f>
        <v>0</v>
      </c>
      <c r="E33" s="215"/>
      <c r="F33" s="216"/>
    </row>
    <row r="34" spans="1:6" s="58" customFormat="1" ht="16.2" thickBot="1"/>
    <row r="35" spans="1:6" ht="15" thickBot="1">
      <c r="A35" s="180" t="s">
        <v>81</v>
      </c>
      <c r="B35" s="181"/>
      <c r="C35" s="181"/>
      <c r="D35" s="181"/>
      <c r="E35" s="181"/>
      <c r="F35" s="182"/>
    </row>
    <row r="36" spans="1:6" ht="51.75" customHeight="1" thickBot="1">
      <c r="A36" s="54"/>
      <c r="B36" s="183" t="s">
        <v>102</v>
      </c>
      <c r="C36" s="184"/>
      <c r="D36" s="184"/>
      <c r="E36" s="184"/>
      <c r="F36" s="185"/>
    </row>
  </sheetData>
  <mergeCells count="32">
    <mergeCell ref="D28:F28"/>
    <mergeCell ref="D27:F27"/>
    <mergeCell ref="A27:B27"/>
    <mergeCell ref="H21:H23"/>
    <mergeCell ref="A1:F1"/>
    <mergeCell ref="A5:A8"/>
    <mergeCell ref="A3:A4"/>
    <mergeCell ref="A9:A10"/>
    <mergeCell ref="A26:B26"/>
    <mergeCell ref="D26:F26"/>
    <mergeCell ref="A23:B23"/>
    <mergeCell ref="A11:A14"/>
    <mergeCell ref="A15:A18"/>
    <mergeCell ref="A19:A22"/>
    <mergeCell ref="A24:B24"/>
    <mergeCell ref="D25:F25"/>
    <mergeCell ref="I21:J21"/>
    <mergeCell ref="K21:L21"/>
    <mergeCell ref="A35:F35"/>
    <mergeCell ref="B36:F36"/>
    <mergeCell ref="A30:B30"/>
    <mergeCell ref="D30:F30"/>
    <mergeCell ref="A31:B31"/>
    <mergeCell ref="D31:F31"/>
    <mergeCell ref="A32:B32"/>
    <mergeCell ref="D32:F32"/>
    <mergeCell ref="A33:B33"/>
    <mergeCell ref="D33:F33"/>
    <mergeCell ref="A29:B29"/>
    <mergeCell ref="D29:F29"/>
    <mergeCell ref="A25:B25"/>
    <mergeCell ref="A28:B28"/>
  </mergeCells>
  <dataValidations count="1">
    <dataValidation type="list" allowBlank="1" showInputMessage="1" showErrorMessage="1" sqref="C19 C11 C15" xr:uid="{49997354-D488-49AF-9C6C-6F386B907D80}">
      <formula1>"Ton,Kg, Bag,Viss"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8A2E-DBE9-4522-99C8-FBE33FFAB671}">
  <dimension ref="A1:M38"/>
  <sheetViews>
    <sheetView zoomScale="119" workbookViewId="0">
      <selection activeCell="D31" sqref="D31:F31"/>
    </sheetView>
  </sheetViews>
  <sheetFormatPr defaultColWidth="8.77734375" defaultRowHeight="14.4"/>
  <cols>
    <col min="1" max="1" width="22" style="90" customWidth="1"/>
    <col min="2" max="2" width="38.44140625" bestFit="1" customWidth="1"/>
    <col min="3" max="3" width="14.33203125" customWidth="1"/>
    <col min="4" max="4" width="16" customWidth="1"/>
    <col min="5" max="5" width="14.77734375" customWidth="1"/>
    <col min="6" max="6" width="19.77734375" customWidth="1"/>
    <col min="9" max="9" width="20.109375" customWidth="1"/>
    <col min="11" max="13" width="12" bestFit="1" customWidth="1"/>
  </cols>
  <sheetData>
    <row r="1" spans="1:13" ht="43.95" customHeight="1" thickBot="1">
      <c r="A1" s="312" t="s">
        <v>215</v>
      </c>
      <c r="B1" s="209"/>
      <c r="C1" s="209"/>
      <c r="D1" s="209"/>
      <c r="E1" s="209"/>
      <c r="F1" s="209"/>
    </row>
    <row r="2" spans="1:13" s="90" customFormat="1" ht="29.4" thickBot="1">
      <c r="A2" s="87" t="s">
        <v>68</v>
      </c>
      <c r="B2" s="88" t="s">
        <v>62</v>
      </c>
      <c r="C2" s="88" t="s">
        <v>3</v>
      </c>
      <c r="D2" s="12" t="s">
        <v>203</v>
      </c>
      <c r="E2" s="12" t="s">
        <v>204</v>
      </c>
      <c r="F2" s="13" t="s">
        <v>205</v>
      </c>
      <c r="G2"/>
      <c r="H2"/>
      <c r="I2"/>
      <c r="J2"/>
      <c r="K2"/>
    </row>
    <row r="3" spans="1:13">
      <c r="A3" s="293" t="s">
        <v>110</v>
      </c>
      <c r="B3" s="1" t="s">
        <v>111</v>
      </c>
      <c r="C3" s="1" t="s">
        <v>180</v>
      </c>
      <c r="D3" s="20"/>
      <c r="E3" s="20"/>
      <c r="F3" s="20"/>
    </row>
    <row r="4" spans="1:13">
      <c r="A4" s="293"/>
      <c r="B4" s="1" t="s">
        <v>112</v>
      </c>
      <c r="C4" s="1" t="s">
        <v>7</v>
      </c>
      <c r="D4" s="20"/>
      <c r="E4" s="20"/>
      <c r="F4" s="20"/>
    </row>
    <row r="5" spans="1:13">
      <c r="A5" s="293"/>
      <c r="B5" s="1" t="s">
        <v>113</v>
      </c>
      <c r="C5" s="1" t="s">
        <v>7</v>
      </c>
      <c r="D5" s="3">
        <f>D3*D4</f>
        <v>0</v>
      </c>
      <c r="E5" s="3">
        <f>E3*E4</f>
        <v>0</v>
      </c>
      <c r="F5" s="3">
        <f t="shared" ref="F5" si="0">F3*F4</f>
        <v>0</v>
      </c>
      <c r="K5" s="23">
        <v>2024</v>
      </c>
      <c r="L5" s="23">
        <v>2025</v>
      </c>
      <c r="M5" s="23">
        <v>2026</v>
      </c>
    </row>
    <row r="6" spans="1:13" ht="14.55" customHeight="1">
      <c r="A6" s="293" t="s">
        <v>110</v>
      </c>
      <c r="B6" s="1" t="s">
        <v>111</v>
      </c>
      <c r="C6" s="1" t="s">
        <v>180</v>
      </c>
      <c r="D6" s="20"/>
      <c r="E6" s="20"/>
      <c r="F6" s="20"/>
      <c r="I6" s="141" t="s">
        <v>191</v>
      </c>
      <c r="J6" s="142"/>
      <c r="K6" s="144">
        <f>D28</f>
        <v>0</v>
      </c>
      <c r="L6" s="144">
        <f t="shared" ref="L6:M6" si="1">E28</f>
        <v>0</v>
      </c>
      <c r="M6" s="144">
        <f t="shared" si="1"/>
        <v>0</v>
      </c>
    </row>
    <row r="7" spans="1:13">
      <c r="A7" s="293"/>
      <c r="B7" s="1" t="s">
        <v>112</v>
      </c>
      <c r="C7" s="1" t="s">
        <v>7</v>
      </c>
      <c r="D7" s="20"/>
      <c r="E7" s="20"/>
      <c r="F7" s="20"/>
      <c r="I7" t="s">
        <v>192</v>
      </c>
      <c r="K7" s="145"/>
      <c r="L7" s="155">
        <f>L6-K6</f>
        <v>0</v>
      </c>
      <c r="M7" s="155">
        <f>M6-K6</f>
        <v>0</v>
      </c>
    </row>
    <row r="8" spans="1:13">
      <c r="A8" s="293"/>
      <c r="B8" s="1" t="s">
        <v>113</v>
      </c>
      <c r="C8" s="1" t="s">
        <v>7</v>
      </c>
      <c r="D8" s="3">
        <f>D6*D7</f>
        <v>0</v>
      </c>
      <c r="E8" s="3">
        <f t="shared" ref="E8:F8" si="2">E6*E7</f>
        <v>0</v>
      </c>
      <c r="F8" s="3">
        <f t="shared" si="2"/>
        <v>0</v>
      </c>
      <c r="I8" s="49" t="s">
        <v>193</v>
      </c>
      <c r="J8" s="23"/>
      <c r="K8" s="152">
        <v>0</v>
      </c>
      <c r="L8" s="152" t="str">
        <f>IFERROR(L7/K6,"")</f>
        <v/>
      </c>
      <c r="M8" s="152" t="str">
        <f>IFERROR(M7/K6,"")</f>
        <v/>
      </c>
    </row>
    <row r="9" spans="1:13" ht="14.55" customHeight="1">
      <c r="A9" s="293" t="s">
        <v>110</v>
      </c>
      <c r="B9" s="1" t="s">
        <v>111</v>
      </c>
      <c r="C9" s="1" t="s">
        <v>41</v>
      </c>
      <c r="D9" s="20"/>
      <c r="E9" s="20"/>
      <c r="F9" s="20"/>
      <c r="I9" s="146"/>
      <c r="J9" s="147"/>
      <c r="K9" s="148"/>
      <c r="L9" s="148"/>
      <c r="M9" s="148"/>
    </row>
    <row r="10" spans="1:13">
      <c r="A10" s="293"/>
      <c r="B10" s="1" t="s">
        <v>112</v>
      </c>
      <c r="C10" s="1" t="s">
        <v>7</v>
      </c>
      <c r="D10" s="20"/>
      <c r="E10" s="20"/>
      <c r="F10" s="20"/>
      <c r="I10" t="s">
        <v>196</v>
      </c>
      <c r="J10" s="149"/>
      <c r="K10" s="5">
        <f>D29</f>
        <v>0</v>
      </c>
      <c r="L10" s="5">
        <f t="shared" ref="L10:M10" si="3">E29</f>
        <v>0</v>
      </c>
      <c r="M10" s="5">
        <f t="shared" si="3"/>
        <v>0</v>
      </c>
    </row>
    <row r="11" spans="1:13">
      <c r="A11" s="293"/>
      <c r="B11" s="1" t="s">
        <v>113</v>
      </c>
      <c r="C11" s="1" t="s">
        <v>7</v>
      </c>
      <c r="D11" s="3">
        <f>D9*D10</f>
        <v>0</v>
      </c>
      <c r="E11" s="3">
        <f>E9*E10</f>
        <v>0</v>
      </c>
      <c r="F11" s="3">
        <f t="shared" ref="F11" si="4">F9*F10</f>
        <v>0</v>
      </c>
      <c r="I11" t="s">
        <v>194</v>
      </c>
      <c r="J11" s="23"/>
      <c r="K11">
        <v>0</v>
      </c>
      <c r="L11" s="149">
        <f>L10-K10</f>
        <v>0</v>
      </c>
      <c r="M11" s="149">
        <f>M10-K10</f>
        <v>0</v>
      </c>
    </row>
    <row r="12" spans="1:13" ht="29.55" customHeight="1">
      <c r="A12" s="313" t="s">
        <v>114</v>
      </c>
      <c r="B12" s="314"/>
      <c r="C12" s="1" t="s">
        <v>41</v>
      </c>
      <c r="D12" s="157">
        <f>D3+D6+D9</f>
        <v>0</v>
      </c>
      <c r="E12" s="157">
        <f t="shared" ref="E12" si="5">E3+E6+E9</f>
        <v>0</v>
      </c>
      <c r="F12" s="157">
        <f>F3+F6+F9</f>
        <v>0</v>
      </c>
      <c r="I12" s="49" t="s">
        <v>195</v>
      </c>
      <c r="J12" s="149"/>
      <c r="K12" s="156">
        <v>0</v>
      </c>
      <c r="L12" s="154" t="str">
        <f>IFERROR(L11/K10,"")</f>
        <v/>
      </c>
      <c r="M12" s="154" t="str">
        <f>IFERROR(M11/K10,"")</f>
        <v/>
      </c>
    </row>
    <row r="13" spans="1:13" ht="21.75" customHeight="1">
      <c r="A13" s="315" t="s">
        <v>181</v>
      </c>
      <c r="B13" s="316"/>
      <c r="C13" s="1" t="s">
        <v>7</v>
      </c>
      <c r="D13" s="3">
        <f>D5+D8+D11</f>
        <v>0</v>
      </c>
      <c r="E13" s="3">
        <f t="shared" ref="E13:F13" si="6">E5+E8+E11</f>
        <v>0</v>
      </c>
      <c r="F13" s="3">
        <f t="shared" si="6"/>
        <v>0</v>
      </c>
    </row>
    <row r="14" spans="1:13" ht="21.75" customHeight="1">
      <c r="A14" s="315" t="s">
        <v>115</v>
      </c>
      <c r="B14" s="316"/>
      <c r="C14" s="93"/>
      <c r="D14" s="138"/>
      <c r="E14" s="138">
        <f>D13-E13</f>
        <v>0</v>
      </c>
      <c r="F14" s="139">
        <f>E13-F13</f>
        <v>0</v>
      </c>
    </row>
    <row r="15" spans="1:13" ht="16.8" customHeight="1">
      <c r="A15" s="210"/>
      <c r="B15" s="211"/>
      <c r="C15" s="211"/>
      <c r="D15" s="211"/>
      <c r="E15" s="211"/>
      <c r="F15" s="212"/>
    </row>
    <row r="16" spans="1:13">
      <c r="A16" s="213" t="s">
        <v>116</v>
      </c>
      <c r="B16" s="1" t="s">
        <v>117</v>
      </c>
      <c r="C16" s="1" t="s">
        <v>180</v>
      </c>
      <c r="D16" s="20"/>
      <c r="E16" s="20"/>
      <c r="F16" s="20"/>
    </row>
    <row r="17" spans="1:13">
      <c r="A17" s="213"/>
      <c r="B17" s="1" t="s">
        <v>118</v>
      </c>
      <c r="C17" s="1" t="s">
        <v>7</v>
      </c>
      <c r="D17" s="20"/>
      <c r="E17" s="20"/>
      <c r="F17" s="20"/>
    </row>
    <row r="18" spans="1:13">
      <c r="A18" s="213"/>
      <c r="B18" s="1" t="s">
        <v>119</v>
      </c>
      <c r="C18" s="1" t="s">
        <v>7</v>
      </c>
      <c r="D18" s="140">
        <f>D16*D17</f>
        <v>0</v>
      </c>
      <c r="E18" s="140">
        <f t="shared" ref="E18:F18" si="7">E16*E17</f>
        <v>0</v>
      </c>
      <c r="F18" s="140">
        <f t="shared" si="7"/>
        <v>0</v>
      </c>
    </row>
    <row r="19" spans="1:13">
      <c r="A19" s="213"/>
      <c r="B19" s="1" t="s">
        <v>182</v>
      </c>
      <c r="C19" s="1" t="s">
        <v>7</v>
      </c>
      <c r="D19" s="20"/>
      <c r="E19" s="20"/>
      <c r="F19" s="20"/>
    </row>
    <row r="20" spans="1:13" ht="14.55" customHeight="1" thickBot="1">
      <c r="A20" s="213" t="s">
        <v>116</v>
      </c>
      <c r="B20" s="1" t="s">
        <v>117</v>
      </c>
      <c r="C20" s="1" t="s">
        <v>41</v>
      </c>
      <c r="D20" s="20"/>
      <c r="E20" s="20"/>
      <c r="F20" s="20"/>
    </row>
    <row r="21" spans="1:13">
      <c r="A21" s="213"/>
      <c r="B21" s="1" t="s">
        <v>118</v>
      </c>
      <c r="C21" s="1" t="s">
        <v>7</v>
      </c>
      <c r="D21" s="20"/>
      <c r="E21" s="20"/>
      <c r="F21" s="20"/>
      <c r="I21" s="203" t="s">
        <v>197</v>
      </c>
      <c r="J21" s="194" t="s">
        <v>201</v>
      </c>
      <c r="K21" s="194"/>
      <c r="L21" s="194" t="s">
        <v>202</v>
      </c>
      <c r="M21" s="195"/>
    </row>
    <row r="22" spans="1:13">
      <c r="A22" s="213"/>
      <c r="B22" s="1" t="s">
        <v>183</v>
      </c>
      <c r="C22" s="1" t="s">
        <v>7</v>
      </c>
      <c r="D22" s="140">
        <f>D20*D21</f>
        <v>0</v>
      </c>
      <c r="E22" s="140">
        <f t="shared" ref="E22:F22" si="8">E20*E21</f>
        <v>0</v>
      </c>
      <c r="F22" s="140">
        <f t="shared" si="8"/>
        <v>0</v>
      </c>
      <c r="I22" s="204"/>
      <c r="J22" s="158" t="s">
        <v>198</v>
      </c>
      <c r="K22" s="158" t="s">
        <v>199</v>
      </c>
      <c r="L22" s="158" t="s">
        <v>200</v>
      </c>
      <c r="M22" s="159" t="s">
        <v>199</v>
      </c>
    </row>
    <row r="23" spans="1:13" ht="15" thickBot="1">
      <c r="A23" s="213"/>
      <c r="B23" s="1" t="s">
        <v>182</v>
      </c>
      <c r="C23" s="1" t="s">
        <v>7</v>
      </c>
      <c r="D23" s="20"/>
      <c r="E23" s="20"/>
      <c r="F23" s="20"/>
      <c r="I23" s="205"/>
      <c r="J23" s="35"/>
      <c r="K23" s="35"/>
      <c r="L23" s="35"/>
      <c r="M23" s="118"/>
    </row>
    <row r="24" spans="1:13" ht="14.55" customHeight="1">
      <c r="A24" s="213" t="s">
        <v>116</v>
      </c>
      <c r="B24" s="1" t="s">
        <v>117</v>
      </c>
      <c r="C24" s="1" t="s">
        <v>41</v>
      </c>
      <c r="D24" s="20"/>
      <c r="E24" s="20"/>
      <c r="F24" s="20"/>
    </row>
    <row r="25" spans="1:13">
      <c r="A25" s="213"/>
      <c r="B25" s="1" t="s">
        <v>118</v>
      </c>
      <c r="C25" s="1" t="s">
        <v>7</v>
      </c>
      <c r="D25" s="20"/>
      <c r="E25" s="20"/>
      <c r="F25" s="20"/>
    </row>
    <row r="26" spans="1:13">
      <c r="A26" s="213"/>
      <c r="B26" s="1" t="s">
        <v>119</v>
      </c>
      <c r="C26" s="1" t="s">
        <v>7</v>
      </c>
      <c r="D26" s="140">
        <f t="shared" ref="D26:E26" si="9">D24*D25</f>
        <v>0</v>
      </c>
      <c r="E26" s="140">
        <f t="shared" si="9"/>
        <v>0</v>
      </c>
      <c r="F26" s="140">
        <f>F24*F25</f>
        <v>0</v>
      </c>
    </row>
    <row r="27" spans="1:13">
      <c r="A27" s="213"/>
      <c r="B27" s="1" t="s">
        <v>182</v>
      </c>
      <c r="C27" s="1" t="s">
        <v>7</v>
      </c>
      <c r="D27" s="20"/>
      <c r="E27" s="20"/>
      <c r="F27" s="20"/>
    </row>
    <row r="28" spans="1:13">
      <c r="A28" s="201" t="s">
        <v>191</v>
      </c>
      <c r="B28" s="202"/>
      <c r="C28" s="93" t="s">
        <v>7</v>
      </c>
      <c r="D28" s="138">
        <f>D18+D22+D26</f>
        <v>0</v>
      </c>
      <c r="E28" s="138">
        <f t="shared" ref="E28" si="10">E18+E22+E26</f>
        <v>0</v>
      </c>
      <c r="F28" s="138">
        <f>F18+F22+F26</f>
        <v>0</v>
      </c>
    </row>
    <row r="29" spans="1:13">
      <c r="A29" s="201" t="s">
        <v>189</v>
      </c>
      <c r="B29" s="202"/>
      <c r="C29" s="93" t="s">
        <v>7</v>
      </c>
      <c r="D29" s="138">
        <f>D19+D23+D27</f>
        <v>0</v>
      </c>
      <c r="E29" s="138">
        <f>E19+E23+E27</f>
        <v>0</v>
      </c>
      <c r="F29" s="138">
        <f>F19+F23+F27</f>
        <v>0</v>
      </c>
    </row>
    <row r="30" spans="1:13" ht="34.200000000000003" customHeight="1">
      <c r="A30" s="201" t="s">
        <v>120</v>
      </c>
      <c r="B30" s="202"/>
      <c r="C30" s="93"/>
      <c r="D30" s="93"/>
      <c r="E30" s="138">
        <f>E29-D29</f>
        <v>0</v>
      </c>
      <c r="F30" s="138">
        <f>F29-D29</f>
        <v>0</v>
      </c>
    </row>
    <row r="31" spans="1:13">
      <c r="A31" s="174" t="s">
        <v>56</v>
      </c>
      <c r="B31" s="175"/>
      <c r="C31" s="1" t="s">
        <v>7</v>
      </c>
      <c r="D31" s="206"/>
      <c r="E31" s="207"/>
      <c r="F31" s="208"/>
    </row>
    <row r="32" spans="1:13">
      <c r="A32" s="186" t="s">
        <v>121</v>
      </c>
      <c r="B32" s="187"/>
      <c r="C32" s="93" t="s">
        <v>7</v>
      </c>
      <c r="D32" s="176" t="str">
        <f>IFERROR(D31/F30,"")</f>
        <v/>
      </c>
      <c r="E32" s="177"/>
      <c r="F32" s="178"/>
    </row>
    <row r="33" spans="1:6">
      <c r="A33" s="174" t="s">
        <v>58</v>
      </c>
      <c r="B33" s="175"/>
      <c r="C33" s="1" t="s">
        <v>7</v>
      </c>
      <c r="D33" s="188">
        <v>0.3</v>
      </c>
      <c r="E33" s="189"/>
      <c r="F33" s="190"/>
    </row>
    <row r="34" spans="1:6">
      <c r="A34" s="186" t="s">
        <v>59</v>
      </c>
      <c r="B34" s="187"/>
      <c r="C34" s="93" t="s">
        <v>7</v>
      </c>
      <c r="D34" s="191">
        <f>D31*D33</f>
        <v>0</v>
      </c>
      <c r="E34" s="192"/>
      <c r="F34" s="193"/>
    </row>
    <row r="35" spans="1:6">
      <c r="A35" s="174" t="s">
        <v>122</v>
      </c>
      <c r="B35" s="175"/>
      <c r="C35" s="1" t="s">
        <v>7</v>
      </c>
      <c r="D35" s="176" t="str">
        <f>IFERROR((D31-D34)/F30,"")</f>
        <v/>
      </c>
      <c r="E35" s="177"/>
      <c r="F35" s="178"/>
    </row>
    <row r="36" spans="1:6" ht="15" thickBot="1">
      <c r="A36" s="174"/>
      <c r="B36" s="179"/>
      <c r="C36" s="179"/>
      <c r="D36" s="179"/>
      <c r="E36" s="179"/>
      <c r="F36" s="175"/>
    </row>
    <row r="37" spans="1:6" ht="15" thickBot="1">
      <c r="A37" s="180" t="s">
        <v>81</v>
      </c>
      <c r="B37" s="181"/>
      <c r="C37" s="181"/>
      <c r="D37" s="181"/>
      <c r="E37" s="181"/>
      <c r="F37" s="182"/>
    </row>
    <row r="38" spans="1:6" ht="65.55" customHeight="1" thickBot="1">
      <c r="A38" s="54"/>
      <c r="B38" s="183" t="s">
        <v>153</v>
      </c>
      <c r="C38" s="184"/>
      <c r="D38" s="184"/>
      <c r="E38" s="184"/>
      <c r="F38" s="185"/>
    </row>
  </sheetData>
  <mergeCells count="30">
    <mergeCell ref="A36:F36"/>
    <mergeCell ref="A37:F37"/>
    <mergeCell ref="B38:F38"/>
    <mergeCell ref="A30:B30"/>
    <mergeCell ref="A31:B31"/>
    <mergeCell ref="A32:B32"/>
    <mergeCell ref="A33:B33"/>
    <mergeCell ref="A34:B34"/>
    <mergeCell ref="A35:B35"/>
    <mergeCell ref="D31:F31"/>
    <mergeCell ref="D32:F32"/>
    <mergeCell ref="D33:F33"/>
    <mergeCell ref="D34:F34"/>
    <mergeCell ref="D35:F35"/>
    <mergeCell ref="I21:I23"/>
    <mergeCell ref="J21:K21"/>
    <mergeCell ref="L21:M21"/>
    <mergeCell ref="A29:B29"/>
    <mergeCell ref="A1:F1"/>
    <mergeCell ref="A3:A5"/>
    <mergeCell ref="A6:A8"/>
    <mergeCell ref="A9:A11"/>
    <mergeCell ref="A12:B12"/>
    <mergeCell ref="A14:B14"/>
    <mergeCell ref="A15:F15"/>
    <mergeCell ref="A16:A19"/>
    <mergeCell ref="A20:A23"/>
    <mergeCell ref="A24:A27"/>
    <mergeCell ref="A13:B13"/>
    <mergeCell ref="A28:B28"/>
  </mergeCells>
  <dataValidations count="1">
    <dataValidation type="list" allowBlank="1" showInputMessage="1" showErrorMessage="1" sqref="C14 C12 C9 C24 C20" xr:uid="{1B45218B-0994-4030-83ED-01661B534009}">
      <formula1>"Ton,Kg, Bag,Viss"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FEB42-796A-F849-8978-DEDD37215063}">
  <dimension ref="A1:M26"/>
  <sheetViews>
    <sheetView zoomScale="119" workbookViewId="0">
      <selection activeCell="D19" sqref="D19:F19"/>
    </sheetView>
  </sheetViews>
  <sheetFormatPr defaultColWidth="8.77734375" defaultRowHeight="14.4"/>
  <cols>
    <col min="1" max="1" width="22" style="90" customWidth="1"/>
    <col min="2" max="2" width="38.44140625" bestFit="1" customWidth="1"/>
    <col min="3" max="3" width="14.33203125" customWidth="1"/>
    <col min="4" max="4" width="16" customWidth="1"/>
    <col min="5" max="5" width="14.77734375" customWidth="1"/>
    <col min="6" max="6" width="19.77734375" customWidth="1"/>
    <col min="9" max="9" width="20.109375" customWidth="1"/>
    <col min="11" max="13" width="12" bestFit="1" customWidth="1"/>
  </cols>
  <sheetData>
    <row r="1" spans="1:13" ht="18">
      <c r="A1" s="209" t="s">
        <v>216</v>
      </c>
      <c r="B1" s="209"/>
      <c r="C1" s="209"/>
      <c r="D1" s="209"/>
      <c r="E1" s="209"/>
      <c r="F1" s="209"/>
    </row>
    <row r="2" spans="1:13" ht="16.8" customHeight="1" thickBot="1">
      <c r="A2" s="210"/>
      <c r="B2" s="211"/>
      <c r="C2" s="211"/>
      <c r="D2" s="211"/>
      <c r="E2" s="211"/>
      <c r="F2" s="212"/>
    </row>
    <row r="3" spans="1:13" ht="29.4" thickBot="1">
      <c r="A3" s="161" t="s">
        <v>68</v>
      </c>
      <c r="B3" s="162" t="s">
        <v>62</v>
      </c>
      <c r="C3" s="162" t="s">
        <v>3</v>
      </c>
      <c r="D3" s="12" t="s">
        <v>203</v>
      </c>
      <c r="E3" s="12" t="s">
        <v>204</v>
      </c>
      <c r="F3" s="13" t="s">
        <v>205</v>
      </c>
    </row>
    <row r="4" spans="1:13">
      <c r="A4" s="213" t="s">
        <v>116</v>
      </c>
      <c r="B4" s="1" t="s">
        <v>117</v>
      </c>
      <c r="C4" s="1" t="s">
        <v>180</v>
      </c>
      <c r="D4" s="20"/>
      <c r="E4" s="20"/>
      <c r="F4" s="20"/>
    </row>
    <row r="5" spans="1:13">
      <c r="A5" s="213"/>
      <c r="B5" s="1" t="s">
        <v>118</v>
      </c>
      <c r="C5" s="1" t="s">
        <v>7</v>
      </c>
      <c r="D5" s="20"/>
      <c r="E5" s="20"/>
      <c r="F5" s="20"/>
    </row>
    <row r="6" spans="1:13">
      <c r="A6" s="213"/>
      <c r="B6" s="1" t="s">
        <v>119</v>
      </c>
      <c r="C6" s="1" t="s">
        <v>7</v>
      </c>
      <c r="D6" s="140">
        <f>D4*D5</f>
        <v>0</v>
      </c>
      <c r="E6" s="140">
        <f t="shared" ref="E6:F6" si="0">E4*E5</f>
        <v>0</v>
      </c>
      <c r="F6" s="140">
        <f t="shared" si="0"/>
        <v>0</v>
      </c>
    </row>
    <row r="7" spans="1:13" ht="15" thickBot="1">
      <c r="A7" s="214"/>
      <c r="B7" s="163" t="s">
        <v>182</v>
      </c>
      <c r="C7" s="163" t="s">
        <v>7</v>
      </c>
      <c r="D7" s="164"/>
      <c r="E7" s="164"/>
      <c r="F7" s="164"/>
    </row>
    <row r="8" spans="1:13">
      <c r="A8" s="196" t="s">
        <v>116</v>
      </c>
      <c r="B8" s="8" t="s">
        <v>117</v>
      </c>
      <c r="C8" s="8" t="s">
        <v>41</v>
      </c>
      <c r="D8" s="165"/>
      <c r="E8" s="165"/>
      <c r="F8" s="166"/>
      <c r="I8" s="203" t="s">
        <v>197</v>
      </c>
      <c r="J8" s="194" t="s">
        <v>201</v>
      </c>
      <c r="K8" s="194"/>
      <c r="L8" s="194" t="s">
        <v>202</v>
      </c>
      <c r="M8" s="195"/>
    </row>
    <row r="9" spans="1:13">
      <c r="A9" s="197"/>
      <c r="B9" s="1" t="s">
        <v>118</v>
      </c>
      <c r="C9" s="1" t="s">
        <v>7</v>
      </c>
      <c r="D9" s="20"/>
      <c r="E9" s="20"/>
      <c r="F9" s="167"/>
      <c r="I9" s="204"/>
      <c r="J9" s="158" t="s">
        <v>198</v>
      </c>
      <c r="K9" s="158" t="s">
        <v>199</v>
      </c>
      <c r="L9" s="158" t="s">
        <v>200</v>
      </c>
      <c r="M9" s="159" t="s">
        <v>199</v>
      </c>
    </row>
    <row r="10" spans="1:13" ht="15" thickBot="1">
      <c r="A10" s="197"/>
      <c r="B10" s="1" t="s">
        <v>183</v>
      </c>
      <c r="C10" s="1" t="s">
        <v>7</v>
      </c>
      <c r="D10" s="140">
        <f>D8*D9</f>
        <v>0</v>
      </c>
      <c r="E10" s="140">
        <f t="shared" ref="E10:F10" si="1">E8*E9</f>
        <v>0</v>
      </c>
      <c r="F10" s="168">
        <f t="shared" si="1"/>
        <v>0</v>
      </c>
      <c r="I10" s="205"/>
      <c r="J10" s="35"/>
      <c r="K10" s="35"/>
      <c r="L10" s="35"/>
      <c r="M10" s="118"/>
    </row>
    <row r="11" spans="1:13" ht="15" thickBot="1">
      <c r="A11" s="198"/>
      <c r="B11" s="9" t="s">
        <v>182</v>
      </c>
      <c r="C11" s="9" t="s">
        <v>7</v>
      </c>
      <c r="D11" s="169"/>
      <c r="E11" s="169"/>
      <c r="F11" s="170"/>
    </row>
    <row r="12" spans="1:13">
      <c r="A12" s="196" t="s">
        <v>116</v>
      </c>
      <c r="B12" s="8" t="s">
        <v>117</v>
      </c>
      <c r="C12" s="8" t="s">
        <v>41</v>
      </c>
      <c r="D12" s="165"/>
      <c r="E12" s="165"/>
      <c r="F12" s="166"/>
    </row>
    <row r="13" spans="1:13">
      <c r="A13" s="197"/>
      <c r="B13" s="1" t="s">
        <v>118</v>
      </c>
      <c r="C13" s="1" t="s">
        <v>7</v>
      </c>
      <c r="D13" s="20"/>
      <c r="E13" s="20"/>
      <c r="F13" s="167"/>
      <c r="K13" s="23">
        <v>2024</v>
      </c>
      <c r="L13" s="23">
        <v>2025</v>
      </c>
      <c r="M13" s="23">
        <v>2026</v>
      </c>
    </row>
    <row r="14" spans="1:13">
      <c r="A14" s="197"/>
      <c r="B14" s="1" t="s">
        <v>119</v>
      </c>
      <c r="C14" s="1" t="s">
        <v>7</v>
      </c>
      <c r="D14" s="140">
        <f t="shared" ref="D14:E14" si="2">D12*D13</f>
        <v>0</v>
      </c>
      <c r="E14" s="140">
        <f t="shared" si="2"/>
        <v>0</v>
      </c>
      <c r="F14" s="168">
        <f>F12*F13</f>
        <v>0</v>
      </c>
      <c r="I14" s="141" t="s">
        <v>191</v>
      </c>
      <c r="J14" s="142"/>
      <c r="K14" s="144">
        <f>D16</f>
        <v>0</v>
      </c>
      <c r="L14" s="144">
        <f>E16</f>
        <v>0</v>
      </c>
      <c r="M14" s="144">
        <f>F16</f>
        <v>0</v>
      </c>
    </row>
    <row r="15" spans="1:13" ht="15" thickBot="1">
      <c r="A15" s="198"/>
      <c r="B15" s="9" t="s">
        <v>182</v>
      </c>
      <c r="C15" s="9" t="s">
        <v>7</v>
      </c>
      <c r="D15" s="169">
        <f>D14*10%</f>
        <v>0</v>
      </c>
      <c r="E15" s="169">
        <f>E14*10%</f>
        <v>0</v>
      </c>
      <c r="F15" s="170">
        <f>F14*10%</f>
        <v>0</v>
      </c>
      <c r="I15" t="s">
        <v>192</v>
      </c>
      <c r="K15" s="145"/>
      <c r="L15" s="155">
        <f>L14-K14</f>
        <v>0</v>
      </c>
      <c r="M15" s="155">
        <f>M14-K14</f>
        <v>0</v>
      </c>
    </row>
    <row r="16" spans="1:13">
      <c r="A16" s="199" t="s">
        <v>191</v>
      </c>
      <c r="B16" s="200"/>
      <c r="C16" s="171" t="s">
        <v>7</v>
      </c>
      <c r="D16" s="172">
        <f>D6+D10+D14</f>
        <v>0</v>
      </c>
      <c r="E16" s="172">
        <f t="shared" ref="E16:F17" si="3">E6+E10+E14</f>
        <v>0</v>
      </c>
      <c r="F16" s="172">
        <f>F6+F10+F14</f>
        <v>0</v>
      </c>
      <c r="I16" s="49" t="s">
        <v>193</v>
      </c>
      <c r="J16" s="23"/>
      <c r="K16" s="152">
        <v>0</v>
      </c>
      <c r="L16" s="152" t="str">
        <f>IFERROR(L15/K14,"")</f>
        <v/>
      </c>
      <c r="M16" s="152" t="str">
        <f>IFERROR(M15/K14,"")</f>
        <v/>
      </c>
    </row>
    <row r="17" spans="1:13">
      <c r="A17" s="201" t="s">
        <v>189</v>
      </c>
      <c r="B17" s="202"/>
      <c r="C17" s="93" t="s">
        <v>7</v>
      </c>
      <c r="D17" s="138">
        <f>D7+D11+D15</f>
        <v>0</v>
      </c>
      <c r="E17" s="138">
        <f t="shared" si="3"/>
        <v>0</v>
      </c>
      <c r="F17" s="138">
        <f t="shared" si="3"/>
        <v>0</v>
      </c>
      <c r="I17" s="146"/>
      <c r="J17" s="147"/>
      <c r="K17" s="148"/>
      <c r="L17" s="148"/>
      <c r="M17" s="148"/>
    </row>
    <row r="18" spans="1:13">
      <c r="A18" s="201" t="s">
        <v>120</v>
      </c>
      <c r="B18" s="202"/>
      <c r="C18" s="93"/>
      <c r="D18" s="93"/>
      <c r="E18" s="138">
        <f>E17-D17</f>
        <v>0</v>
      </c>
      <c r="F18" s="138">
        <f>F17-D17</f>
        <v>0</v>
      </c>
      <c r="I18" t="s">
        <v>196</v>
      </c>
      <c r="J18" s="149"/>
      <c r="K18" s="148"/>
      <c r="L18" s="5">
        <f>E17</f>
        <v>0</v>
      </c>
      <c r="M18" s="5">
        <f>F17</f>
        <v>0</v>
      </c>
    </row>
    <row r="19" spans="1:13">
      <c r="A19" s="174" t="s">
        <v>56</v>
      </c>
      <c r="B19" s="175"/>
      <c r="C19" s="1" t="s">
        <v>7</v>
      </c>
      <c r="D19" s="206"/>
      <c r="E19" s="207"/>
      <c r="F19" s="208"/>
      <c r="I19" t="s">
        <v>194</v>
      </c>
      <c r="J19" s="23"/>
      <c r="K19">
        <v>0</v>
      </c>
      <c r="L19" s="149">
        <f>L18-K18</f>
        <v>0</v>
      </c>
      <c r="M19" s="149">
        <f>M18-K18</f>
        <v>0</v>
      </c>
    </row>
    <row r="20" spans="1:13">
      <c r="A20" s="186" t="s">
        <v>121</v>
      </c>
      <c r="B20" s="187"/>
      <c r="C20" s="93" t="s">
        <v>7</v>
      </c>
      <c r="D20" s="176" t="str">
        <f>IFERROR(D19/F18,"")</f>
        <v/>
      </c>
      <c r="E20" s="177"/>
      <c r="F20" s="178"/>
      <c r="I20" s="49" t="s">
        <v>195</v>
      </c>
      <c r="J20" s="149"/>
      <c r="K20" s="156">
        <v>0</v>
      </c>
      <c r="L20" s="154" t="str">
        <f>IFERROR(L19/K18,"")</f>
        <v/>
      </c>
      <c r="M20" s="154" t="str">
        <f>IFERROR(M19/K18,"")</f>
        <v/>
      </c>
    </row>
    <row r="21" spans="1:13">
      <c r="A21" s="174" t="s">
        <v>58</v>
      </c>
      <c r="B21" s="175"/>
      <c r="C21" s="1" t="s">
        <v>7</v>
      </c>
      <c r="D21" s="188">
        <v>0.3</v>
      </c>
      <c r="E21" s="189"/>
      <c r="F21" s="190"/>
    </row>
    <row r="22" spans="1:13">
      <c r="A22" s="186" t="s">
        <v>59</v>
      </c>
      <c r="B22" s="187"/>
      <c r="C22" s="93" t="s">
        <v>7</v>
      </c>
      <c r="D22" s="191">
        <f>D19*D21</f>
        <v>0</v>
      </c>
      <c r="E22" s="192"/>
      <c r="F22" s="193"/>
    </row>
    <row r="23" spans="1:13">
      <c r="A23" s="174" t="s">
        <v>122</v>
      </c>
      <c r="B23" s="175"/>
      <c r="C23" s="1" t="s">
        <v>7</v>
      </c>
      <c r="D23" s="176" t="str">
        <f>IFERROR((D19-D22)/F18,"")</f>
        <v/>
      </c>
      <c r="E23" s="177"/>
      <c r="F23" s="178"/>
    </row>
    <row r="24" spans="1:13" ht="15" thickBot="1">
      <c r="A24" s="174"/>
      <c r="B24" s="179"/>
      <c r="C24" s="179"/>
      <c r="D24" s="179"/>
      <c r="E24" s="179"/>
      <c r="F24" s="175"/>
    </row>
    <row r="25" spans="1:13" ht="15" thickBot="1">
      <c r="A25" s="180" t="s">
        <v>81</v>
      </c>
      <c r="B25" s="181"/>
      <c r="C25" s="181"/>
      <c r="D25" s="181"/>
      <c r="E25" s="181"/>
      <c r="F25" s="182"/>
    </row>
    <row r="26" spans="1:13" ht="15" thickBot="1">
      <c r="A26" s="54"/>
      <c r="B26" s="183" t="s">
        <v>153</v>
      </c>
      <c r="C26" s="184"/>
      <c r="D26" s="184"/>
      <c r="E26" s="184"/>
      <c r="F26" s="185"/>
    </row>
  </sheetData>
  <mergeCells count="24">
    <mergeCell ref="A1:F1"/>
    <mergeCell ref="A2:F2"/>
    <mergeCell ref="D21:F21"/>
    <mergeCell ref="L8:M8"/>
    <mergeCell ref="A16:B16"/>
    <mergeCell ref="A17:B17"/>
    <mergeCell ref="I8:I10"/>
    <mergeCell ref="J8:K8"/>
    <mergeCell ref="B26:F26"/>
    <mergeCell ref="A4:A7"/>
    <mergeCell ref="A8:A11"/>
    <mergeCell ref="A12:A15"/>
    <mergeCell ref="A18:B18"/>
    <mergeCell ref="A23:B23"/>
    <mergeCell ref="A22:B22"/>
    <mergeCell ref="D22:F22"/>
    <mergeCell ref="A24:F24"/>
    <mergeCell ref="D23:F23"/>
    <mergeCell ref="A25:F25"/>
    <mergeCell ref="A19:B19"/>
    <mergeCell ref="D19:F19"/>
    <mergeCell ref="A20:B20"/>
    <mergeCell ref="D20:F20"/>
    <mergeCell ref="A21:B21"/>
  </mergeCells>
  <dataValidations count="1">
    <dataValidation type="list" allowBlank="1" showInputMessage="1" showErrorMessage="1" sqref="C12 C8" xr:uid="{BC8AA602-8B2F-044A-91BF-522E8CA14A80}">
      <formula1>"Ton,Kg, Bag,Viss"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6C5C-3760-3448-9B5F-D84A00C4BCB0}">
  <dimension ref="A1:M27"/>
  <sheetViews>
    <sheetView zoomScale="132" zoomScaleNormal="130" workbookViewId="0">
      <selection activeCell="D19" sqref="D19:F19"/>
    </sheetView>
  </sheetViews>
  <sheetFormatPr defaultColWidth="8.77734375" defaultRowHeight="14.4"/>
  <cols>
    <col min="1" max="1" width="22" style="90" customWidth="1"/>
    <col min="2" max="2" width="38.44140625" bestFit="1" customWidth="1"/>
    <col min="3" max="3" width="14.33203125" customWidth="1"/>
    <col min="4" max="4" width="16" customWidth="1"/>
    <col min="5" max="5" width="14.77734375" customWidth="1"/>
    <col min="6" max="6" width="19.77734375" customWidth="1"/>
    <col min="9" max="9" width="20.109375" customWidth="1"/>
    <col min="10" max="10" width="9.109375" bestFit="1" customWidth="1"/>
    <col min="11" max="13" width="12" bestFit="1" customWidth="1"/>
  </cols>
  <sheetData>
    <row r="1" spans="1:13" ht="18">
      <c r="A1" s="317" t="s">
        <v>217</v>
      </c>
      <c r="B1" s="209"/>
      <c r="C1" s="209"/>
      <c r="D1" s="209"/>
      <c r="E1" s="209"/>
      <c r="F1" s="209"/>
    </row>
    <row r="2" spans="1:13" ht="16.8" customHeight="1" thickBot="1">
      <c r="A2" s="210"/>
      <c r="B2" s="211"/>
      <c r="C2" s="211"/>
      <c r="D2" s="211"/>
      <c r="E2" s="211"/>
      <c r="F2" s="212"/>
    </row>
    <row r="3" spans="1:13" ht="29.4" thickBot="1">
      <c r="A3" s="161" t="s">
        <v>68</v>
      </c>
      <c r="B3" s="162" t="s">
        <v>62</v>
      </c>
      <c r="C3" s="162" t="s">
        <v>3</v>
      </c>
      <c r="D3" s="12" t="s">
        <v>203</v>
      </c>
      <c r="E3" s="12" t="s">
        <v>204</v>
      </c>
      <c r="F3" s="13" t="s">
        <v>205</v>
      </c>
    </row>
    <row r="4" spans="1:13">
      <c r="A4" s="213" t="s">
        <v>116</v>
      </c>
      <c r="B4" s="1" t="s">
        <v>117</v>
      </c>
      <c r="C4" s="1" t="s">
        <v>180</v>
      </c>
      <c r="D4" s="20"/>
      <c r="E4" s="20"/>
      <c r="F4" s="20"/>
    </row>
    <row r="5" spans="1:13">
      <c r="A5" s="213"/>
      <c r="B5" s="1" t="s">
        <v>118</v>
      </c>
      <c r="C5" s="1" t="s">
        <v>7</v>
      </c>
      <c r="D5" s="20"/>
      <c r="E5" s="20"/>
      <c r="F5" s="20"/>
    </row>
    <row r="6" spans="1:13">
      <c r="A6" s="213"/>
      <c r="B6" s="1" t="s">
        <v>119</v>
      </c>
      <c r="C6" s="1" t="s">
        <v>7</v>
      </c>
      <c r="D6" s="140">
        <f>D4*D5</f>
        <v>0</v>
      </c>
      <c r="E6" s="140">
        <f t="shared" ref="E6:F6" si="0">E4*E5</f>
        <v>0</v>
      </c>
      <c r="F6" s="140">
        <f t="shared" si="0"/>
        <v>0</v>
      </c>
    </row>
    <row r="7" spans="1:13" ht="14.55" customHeight="1" thickBot="1">
      <c r="A7" s="214"/>
      <c r="B7" s="163" t="s">
        <v>182</v>
      </c>
      <c r="C7" s="163" t="s">
        <v>7</v>
      </c>
      <c r="D7" s="164">
        <f>D6*10%</f>
        <v>0</v>
      </c>
      <c r="E7" s="164">
        <f t="shared" ref="E7:F7" si="1">E6*10%</f>
        <v>0</v>
      </c>
      <c r="F7" s="164">
        <f t="shared" si="1"/>
        <v>0</v>
      </c>
    </row>
    <row r="8" spans="1:13">
      <c r="A8" s="196" t="s">
        <v>116</v>
      </c>
      <c r="B8" s="8" t="s">
        <v>117</v>
      </c>
      <c r="C8" s="8" t="s">
        <v>41</v>
      </c>
      <c r="D8" s="165"/>
      <c r="E8" s="165"/>
      <c r="F8" s="166"/>
      <c r="I8" s="203" t="s">
        <v>197</v>
      </c>
      <c r="J8" s="194" t="s">
        <v>201</v>
      </c>
      <c r="K8" s="194"/>
      <c r="L8" s="194" t="s">
        <v>202</v>
      </c>
      <c r="M8" s="195"/>
    </row>
    <row r="9" spans="1:13">
      <c r="A9" s="197"/>
      <c r="B9" s="1" t="s">
        <v>118</v>
      </c>
      <c r="C9" s="1" t="s">
        <v>7</v>
      </c>
      <c r="D9" s="20"/>
      <c r="E9" s="20"/>
      <c r="F9" s="167"/>
      <c r="I9" s="204"/>
      <c r="J9" s="158" t="s">
        <v>198</v>
      </c>
      <c r="K9" s="158" t="s">
        <v>199</v>
      </c>
      <c r="L9" s="158" t="s">
        <v>200</v>
      </c>
      <c r="M9" s="159" t="s">
        <v>199</v>
      </c>
    </row>
    <row r="10" spans="1:13" ht="15" thickBot="1">
      <c r="A10" s="197"/>
      <c r="B10" s="1" t="s">
        <v>183</v>
      </c>
      <c r="C10" s="1" t="s">
        <v>7</v>
      </c>
      <c r="D10" s="140">
        <f>D8*D9</f>
        <v>0</v>
      </c>
      <c r="E10" s="140">
        <f t="shared" ref="E10:F10" si="2">E8*E9</f>
        <v>0</v>
      </c>
      <c r="F10" s="168">
        <f t="shared" si="2"/>
        <v>0</v>
      </c>
      <c r="I10" s="205"/>
      <c r="J10" s="35">
        <v>10</v>
      </c>
      <c r="K10" s="35">
        <v>5</v>
      </c>
      <c r="L10" s="35">
        <v>5</v>
      </c>
      <c r="M10" s="118">
        <v>2</v>
      </c>
    </row>
    <row r="11" spans="1:13" ht="14.55" customHeight="1" thickBot="1">
      <c r="A11" s="198"/>
      <c r="B11" s="9" t="s">
        <v>182</v>
      </c>
      <c r="C11" s="9" t="s">
        <v>7</v>
      </c>
      <c r="D11" s="169">
        <f>D10*10%</f>
        <v>0</v>
      </c>
      <c r="E11" s="169">
        <f t="shared" ref="E11:F11" si="3">E10*10%</f>
        <v>0</v>
      </c>
      <c r="F11" s="169">
        <f t="shared" si="3"/>
        <v>0</v>
      </c>
    </row>
    <row r="12" spans="1:13">
      <c r="A12" s="196" t="s">
        <v>116</v>
      </c>
      <c r="B12" s="8" t="s">
        <v>117</v>
      </c>
      <c r="C12" s="8" t="s">
        <v>41</v>
      </c>
      <c r="D12" s="165"/>
      <c r="E12" s="165"/>
      <c r="F12" s="166"/>
    </row>
    <row r="13" spans="1:13">
      <c r="A13" s="197"/>
      <c r="B13" s="1" t="s">
        <v>118</v>
      </c>
      <c r="C13" s="1" t="s">
        <v>7</v>
      </c>
      <c r="D13" s="20"/>
      <c r="E13" s="20"/>
      <c r="F13" s="167"/>
      <c r="K13" s="23">
        <v>2024</v>
      </c>
      <c r="L13" s="23">
        <v>2025</v>
      </c>
      <c r="M13" s="23">
        <v>2026</v>
      </c>
    </row>
    <row r="14" spans="1:13">
      <c r="A14" s="197"/>
      <c r="B14" s="1" t="s">
        <v>119</v>
      </c>
      <c r="C14" s="1" t="s">
        <v>7</v>
      </c>
      <c r="D14" s="140">
        <f t="shared" ref="D14:E14" si="4">D12*D13</f>
        <v>0</v>
      </c>
      <c r="E14" s="140">
        <f t="shared" si="4"/>
        <v>0</v>
      </c>
      <c r="F14" s="168">
        <f>F12*F13</f>
        <v>0</v>
      </c>
      <c r="I14" s="141" t="s">
        <v>191</v>
      </c>
      <c r="J14" s="142"/>
      <c r="K14" s="144">
        <f>D16</f>
        <v>0</v>
      </c>
      <c r="L14" s="144">
        <f>E16</f>
        <v>0</v>
      </c>
      <c r="M14" s="144">
        <f>F16</f>
        <v>0</v>
      </c>
    </row>
    <row r="15" spans="1:13" ht="15" thickBot="1">
      <c r="A15" s="198"/>
      <c r="B15" s="9" t="s">
        <v>182</v>
      </c>
      <c r="C15" s="9" t="s">
        <v>7</v>
      </c>
      <c r="D15" s="169">
        <f>D14*10%</f>
        <v>0</v>
      </c>
      <c r="E15" s="169">
        <f>E14*10%</f>
        <v>0</v>
      </c>
      <c r="F15" s="170">
        <f>F14*10%</f>
        <v>0</v>
      </c>
      <c r="I15" t="s">
        <v>192</v>
      </c>
      <c r="K15" s="145"/>
      <c r="L15" s="155">
        <f>L14-K14</f>
        <v>0</v>
      </c>
      <c r="M15" s="155">
        <f>M14-K14</f>
        <v>0</v>
      </c>
    </row>
    <row r="16" spans="1:13">
      <c r="A16" s="199" t="s">
        <v>191</v>
      </c>
      <c r="B16" s="200"/>
      <c r="C16" s="171" t="s">
        <v>7</v>
      </c>
      <c r="D16" s="172">
        <f>D6+D10+D14</f>
        <v>0</v>
      </c>
      <c r="E16" s="172">
        <f t="shared" ref="E16:F17" si="5">E6+E10+E14</f>
        <v>0</v>
      </c>
      <c r="F16" s="172">
        <f>F6+F10+F14</f>
        <v>0</v>
      </c>
      <c r="I16" s="49" t="s">
        <v>193</v>
      </c>
      <c r="J16" s="23"/>
      <c r="K16" s="152">
        <v>0</v>
      </c>
      <c r="L16" s="152" t="str">
        <f>IFERROR(L15/K14,"")</f>
        <v/>
      </c>
      <c r="M16" s="152" t="str">
        <f>IFERROR(M15/K14,"")</f>
        <v/>
      </c>
    </row>
    <row r="17" spans="1:13" ht="34.200000000000003" customHeight="1">
      <c r="A17" s="201" t="s">
        <v>189</v>
      </c>
      <c r="B17" s="202"/>
      <c r="C17" s="93" t="s">
        <v>7</v>
      </c>
      <c r="D17" s="138">
        <f>D7+D11+D15</f>
        <v>0</v>
      </c>
      <c r="E17" s="138">
        <f t="shared" si="5"/>
        <v>0</v>
      </c>
      <c r="F17" s="138">
        <f t="shared" si="5"/>
        <v>0</v>
      </c>
      <c r="I17" s="146"/>
      <c r="J17" s="147"/>
      <c r="K17" s="148"/>
      <c r="L17" s="148"/>
      <c r="M17" s="148"/>
    </row>
    <row r="18" spans="1:13">
      <c r="A18" s="201" t="s">
        <v>120</v>
      </c>
      <c r="B18" s="202"/>
      <c r="C18" s="93"/>
      <c r="D18" s="93"/>
      <c r="E18" s="138">
        <f>E17-D17</f>
        <v>0</v>
      </c>
      <c r="F18" s="138">
        <f>F17-D17</f>
        <v>0</v>
      </c>
      <c r="I18" t="s">
        <v>196</v>
      </c>
      <c r="J18" s="149"/>
      <c r="K18" s="148"/>
      <c r="L18" s="5">
        <f>E17</f>
        <v>0</v>
      </c>
      <c r="M18" s="5">
        <f>F17</f>
        <v>0</v>
      </c>
    </row>
    <row r="19" spans="1:13">
      <c r="A19" s="174" t="s">
        <v>56</v>
      </c>
      <c r="B19" s="175"/>
      <c r="C19" s="1" t="s">
        <v>7</v>
      </c>
      <c r="D19" s="206"/>
      <c r="E19" s="207"/>
      <c r="F19" s="208"/>
      <c r="I19" t="s">
        <v>194</v>
      </c>
      <c r="J19" s="23"/>
      <c r="K19">
        <v>0</v>
      </c>
      <c r="L19" s="149">
        <f>L18-K18</f>
        <v>0</v>
      </c>
      <c r="M19" s="149">
        <f>M18-K18</f>
        <v>0</v>
      </c>
    </row>
    <row r="20" spans="1:13">
      <c r="A20" s="186" t="s">
        <v>121</v>
      </c>
      <c r="B20" s="187"/>
      <c r="C20" s="93" t="s">
        <v>7</v>
      </c>
      <c r="D20" s="176" t="str">
        <f>IFERROR(D19/F18,"")</f>
        <v/>
      </c>
      <c r="E20" s="177"/>
      <c r="F20" s="178"/>
      <c r="I20" s="49" t="s">
        <v>195</v>
      </c>
      <c r="J20" s="149"/>
      <c r="K20" s="156">
        <v>0</v>
      </c>
      <c r="L20" s="154" t="str">
        <f>IFERROR(L19/K18,"")</f>
        <v/>
      </c>
      <c r="M20" s="154" t="str">
        <f>IFERROR(M19/K18,"")</f>
        <v/>
      </c>
    </row>
    <row r="21" spans="1:13">
      <c r="A21" s="174" t="s">
        <v>58</v>
      </c>
      <c r="B21" s="175"/>
      <c r="C21" s="1" t="s">
        <v>7</v>
      </c>
      <c r="D21" s="188">
        <v>0.5</v>
      </c>
      <c r="E21" s="189"/>
      <c r="F21" s="190"/>
    </row>
    <row r="22" spans="1:13">
      <c r="A22" s="186" t="s">
        <v>59</v>
      </c>
      <c r="B22" s="187"/>
      <c r="C22" s="93" t="s">
        <v>7</v>
      </c>
      <c r="D22" s="191">
        <f>D19*D21</f>
        <v>0</v>
      </c>
      <c r="E22" s="192"/>
      <c r="F22" s="193"/>
    </row>
    <row r="23" spans="1:13">
      <c r="A23" s="174" t="s">
        <v>122</v>
      </c>
      <c r="B23" s="175"/>
      <c r="C23" s="1" t="s">
        <v>7</v>
      </c>
      <c r="D23" s="176" t="str">
        <f>IFERROR(((D19-D22)/F18),"")</f>
        <v/>
      </c>
      <c r="E23" s="177"/>
      <c r="F23" s="178"/>
    </row>
    <row r="24" spans="1:13" ht="15" thickBot="1">
      <c r="A24" s="174"/>
      <c r="B24" s="179"/>
      <c r="C24" s="179"/>
      <c r="D24" s="179"/>
      <c r="E24" s="179"/>
      <c r="F24" s="175"/>
    </row>
    <row r="25" spans="1:13" ht="65.55" customHeight="1" thickBot="1">
      <c r="A25" s="180" t="s">
        <v>81</v>
      </c>
      <c r="B25" s="181"/>
      <c r="C25" s="181"/>
      <c r="D25" s="181"/>
      <c r="E25" s="181"/>
      <c r="F25" s="182"/>
    </row>
    <row r="26" spans="1:13" ht="72" customHeight="1" thickBot="1">
      <c r="A26" s="54"/>
      <c r="B26" s="183" t="s">
        <v>153</v>
      </c>
      <c r="C26" s="184"/>
      <c r="D26" s="184"/>
      <c r="E26" s="184"/>
      <c r="F26" s="185"/>
    </row>
    <row r="27" spans="1:13" ht="57" customHeight="1">
      <c r="I27" s="160"/>
    </row>
  </sheetData>
  <mergeCells count="24">
    <mergeCell ref="A23:B23"/>
    <mergeCell ref="D23:F23"/>
    <mergeCell ref="A24:F24"/>
    <mergeCell ref="A25:F25"/>
    <mergeCell ref="B26:F26"/>
    <mergeCell ref="A20:B20"/>
    <mergeCell ref="D20:F20"/>
    <mergeCell ref="A21:B21"/>
    <mergeCell ref="D21:F21"/>
    <mergeCell ref="A22:B22"/>
    <mergeCell ref="D22:F22"/>
    <mergeCell ref="L8:M8"/>
    <mergeCell ref="A12:A15"/>
    <mergeCell ref="A16:B16"/>
    <mergeCell ref="A17:B17"/>
    <mergeCell ref="A18:B18"/>
    <mergeCell ref="I8:I10"/>
    <mergeCell ref="J8:K8"/>
    <mergeCell ref="A19:B19"/>
    <mergeCell ref="D19:F19"/>
    <mergeCell ref="A1:F1"/>
    <mergeCell ref="A2:F2"/>
    <mergeCell ref="A4:A7"/>
    <mergeCell ref="A8:A11"/>
  </mergeCells>
  <dataValidations count="1">
    <dataValidation type="list" allowBlank="1" showInputMessage="1" showErrorMessage="1" sqref="C12 C8" xr:uid="{9D374D0B-D0E9-D743-ABA1-F379F01C98F6}">
      <formula1>"Ton,Kg, Bag,Viss"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A-1 New Technology</vt:lpstr>
      <vt:lpstr>A-2 Technology Localization </vt:lpstr>
      <vt:lpstr>A-3 EE&amp;Renewable Energy</vt:lpstr>
      <vt:lpstr>A-4 Water Efficicency</vt:lpstr>
      <vt:lpstr>A-5 Waste to Value</vt:lpstr>
      <vt:lpstr>A-5 Waste Water Treatment Plant</vt:lpstr>
      <vt:lpstr>A-6 OSH</vt:lpstr>
      <vt:lpstr>A-7 Food Safety</vt:lpstr>
      <vt:lpstr>A-8 Trade fair</vt:lpstr>
      <vt:lpstr>A-9 Knowadge Sharing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Myat Myat Phyo</cp:lastModifiedBy>
  <dcterms:created xsi:type="dcterms:W3CDTF">2021-01-19T06:54:48Z</dcterms:created>
  <dcterms:modified xsi:type="dcterms:W3CDTF">2024-10-02T07:56:30Z</dcterms:modified>
</cp:coreProperties>
</file>